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Helene Familie\Spaces\BBU Dokumente allgemein\Saisonunterlagen\Saison 2024-25\Liga\Liga Nord\Ligaprogramme_Nord\"/>
    </mc:Choice>
  </mc:AlternateContent>
  <xr:revisionPtr revIDLastSave="0" documentId="8_{FFAEA929-35FD-40F5-9169-06BF0D335BDD}" xr6:coauthVersionLast="47" xr6:coauthVersionMax="47" xr10:uidLastSave="{00000000-0000-0000-0000-000000000000}"/>
  <workbookProtection workbookAlgorithmName="SHA-512" workbookHashValue="7HmuUdAXNuKQM8/y9pL+tKbdphIQ1y/emwUSGhfed9qzvZMP8qsu1wPfF4yxDXB0TC1zS3LRXNEO4PXK1+Zu6w==" workbookSaltValue="vGuoVOQaPN7X/krNiTeZZg==" workbookSpinCount="100000" lockStructure="1"/>
  <bookViews>
    <workbookView xWindow="-108" yWindow="-108" windowWidth="23256" windowHeight="12456" tabRatio="690" firstSheet="3" activeTab="22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r:id="rId17"/>
    <sheet name="Spielzettel3" sheetId="46" r:id="rId18"/>
    <sheet name="Erfassung3" sheetId="55" r:id="rId19"/>
    <sheet name="Tabelle3" sheetId="63" r:id="rId20"/>
    <sheet name="TabGes3" sheetId="73" r:id="rId21"/>
    <sheet name="Schnitt3" sheetId="80" r:id="rId22"/>
    <sheet name="SchnittGes3" sheetId="85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44" i="52"/>
  <c r="B44" i="52" s="1"/>
  <c r="AA13" i="52"/>
  <c r="B13" i="52" s="1"/>
  <c r="AA11" i="52"/>
  <c r="B11" i="52" s="1"/>
  <c r="AA250" i="55"/>
  <c r="B250" i="55" s="1"/>
  <c r="AA286" i="52"/>
  <c r="B286" i="52" s="1"/>
  <c r="AA137" i="52"/>
  <c r="B137" i="52" s="1"/>
  <c r="AA127" i="52"/>
  <c r="B127" i="52" s="1"/>
  <c r="AA160" i="53"/>
  <c r="B160" i="53" s="1"/>
  <c r="AA160" i="52"/>
  <c r="B160" i="52" s="1"/>
  <c r="DR4" i="16"/>
  <c r="DQ5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N38" i="82" s="1"/>
  <c r="O38" i="82" s="1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N29" i="81" s="1"/>
  <c r="O29" i="81" s="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N13" i="81" s="1"/>
  <c r="O13" i="81" s="1"/>
  <c r="L12" i="81"/>
  <c r="N12" i="81" s="1"/>
  <c r="O12" i="81" s="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X282" i="59" s="1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X256" i="59" s="1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X253" i="59" s="1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W250" i="59" s="1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F248" i="59" s="1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F226" i="59" s="1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X221" i="59" s="1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S219" i="59" s="1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S198" i="59" s="1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X194" i="59" s="1"/>
  <c r="BI194" i="59"/>
  <c r="BH194" i="59"/>
  <c r="BD194" i="59"/>
  <c r="BP193" i="59"/>
  <c r="BO193" i="59"/>
  <c r="BN193" i="59"/>
  <c r="BM193" i="59"/>
  <c r="BL193" i="59"/>
  <c r="BK193" i="59"/>
  <c r="BJ193" i="59"/>
  <c r="BX193" i="59" s="1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F158" i="59" s="1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G136" i="59" s="1"/>
  <c r="BD136" i="59"/>
  <c r="BP135" i="59"/>
  <c r="BO135" i="59"/>
  <c r="BN135" i="59"/>
  <c r="BM135" i="59"/>
  <c r="BL135" i="59"/>
  <c r="BK135" i="59"/>
  <c r="BJ135" i="59"/>
  <c r="BI135" i="59"/>
  <c r="BH135" i="59"/>
  <c r="BS135" i="59" s="1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S131" i="59" s="1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F129" i="59" s="1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W128" i="59" s="1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S108" i="59" s="1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X99" i="59" s="1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X74" i="59" s="1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X72" i="59" s="1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S68" i="59" s="1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S47" i="59" s="1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W42" i="59" s="1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W16" i="59" s="1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S11" i="59" s="1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F10" i="59" s="1"/>
  <c r="BD10" i="59"/>
  <c r="BP9" i="59"/>
  <c r="BO9" i="59"/>
  <c r="BN9" i="59"/>
  <c r="BM9" i="59"/>
  <c r="BL9" i="59"/>
  <c r="BK9" i="59"/>
  <c r="BJ9" i="59"/>
  <c r="BI9" i="59"/>
  <c r="BH9" i="59"/>
  <c r="BW9" i="59" s="1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W7" i="59" s="1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X287" i="58" s="1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S284" i="58" s="1"/>
  <c r="BH284" i="58"/>
  <c r="BD284" i="58"/>
  <c r="BP283" i="58"/>
  <c r="BO283" i="58"/>
  <c r="BN283" i="58"/>
  <c r="BM283" i="58"/>
  <c r="BL283" i="58"/>
  <c r="BK283" i="58"/>
  <c r="BJ283" i="58"/>
  <c r="BI283" i="58"/>
  <c r="BG283" i="58" s="1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S279" i="58" s="1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F258" i="58" s="1"/>
  <c r="BI258" i="58"/>
  <c r="BH258" i="58"/>
  <c r="BD258" i="58"/>
  <c r="BP257" i="58"/>
  <c r="BO257" i="58"/>
  <c r="BN257" i="58"/>
  <c r="BM257" i="58"/>
  <c r="BL257" i="58"/>
  <c r="BK257" i="58"/>
  <c r="BJ257" i="58"/>
  <c r="BS257" i="58" s="1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W255" i="58" s="1"/>
  <c r="BD255" i="58"/>
  <c r="BP254" i="58"/>
  <c r="BO254" i="58"/>
  <c r="BN254" i="58"/>
  <c r="BM254" i="58"/>
  <c r="BL254" i="58"/>
  <c r="BK254" i="58"/>
  <c r="BJ254" i="58"/>
  <c r="BI254" i="58"/>
  <c r="BH254" i="58"/>
  <c r="BX254" i="58" s="1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S251" i="58" s="1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N249" i="58"/>
  <c r="BM249" i="58"/>
  <c r="BL249" i="58"/>
  <c r="BK249" i="58"/>
  <c r="BJ249" i="58"/>
  <c r="BS249" i="58" s="1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S228" i="58" s="1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W224" i="58" s="1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S221" i="58" s="1"/>
  <c r="BH221" i="58"/>
  <c r="BD221" i="58"/>
  <c r="BP220" i="58"/>
  <c r="BO220" i="58"/>
  <c r="BN220" i="58"/>
  <c r="BM220" i="58"/>
  <c r="BL220" i="58"/>
  <c r="BK220" i="58"/>
  <c r="BJ220" i="58"/>
  <c r="BI220" i="58"/>
  <c r="BS220" i="58" s="1"/>
  <c r="BH220" i="58"/>
  <c r="BD220" i="58"/>
  <c r="BP219" i="58"/>
  <c r="BO219" i="58"/>
  <c r="BN219" i="58"/>
  <c r="BM219" i="58"/>
  <c r="BW219" i="58" s="1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X217" i="58" s="1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W166" i="58" s="1"/>
  <c r="BH166" i="58"/>
  <c r="BD166" i="58"/>
  <c r="BP165" i="58"/>
  <c r="BO165" i="58"/>
  <c r="BN165" i="58"/>
  <c r="BM165" i="58"/>
  <c r="BL165" i="58"/>
  <c r="BK165" i="58"/>
  <c r="BJ165" i="58"/>
  <c r="BI165" i="58"/>
  <c r="BG165" i="58" s="1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F159" i="58" s="1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X157" i="58" s="1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W137" i="58" s="1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G135" i="58" s="1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G131" i="58" s="1"/>
  <c r="BI131" i="58"/>
  <c r="BH131" i="58"/>
  <c r="BD131" i="58"/>
  <c r="BP130" i="58"/>
  <c r="BO130" i="58"/>
  <c r="BN130" i="58"/>
  <c r="BG130" i="58" s="1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G128" i="58" s="1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W102" i="58" s="1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W98" i="58" s="1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W75" i="58" s="1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X74" i="58" s="1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S72" i="58" s="1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S68" i="58" s="1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F43" i="58" s="1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X38" i="58" s="1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S17" i="58" s="1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G15" i="58" s="1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X13" i="58" s="1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K288" i="57"/>
  <c r="BF288" i="57" s="1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X283" i="57" s="1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F258" i="57" s="1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W255" i="57" s="1"/>
  <c r="BD255" i="57"/>
  <c r="BP254" i="57"/>
  <c r="BO254" i="57"/>
  <c r="BN254" i="57"/>
  <c r="BM254" i="57"/>
  <c r="BL254" i="57"/>
  <c r="BS254" i="57" s="1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W250" i="57" s="1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W248" i="57" s="1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F228" i="57" s="1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S225" i="57" s="1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F223" i="57" s="1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F221" i="57" s="1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F196" i="57" s="1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W193" i="57" s="1"/>
  <c r="BD193" i="57"/>
  <c r="BP192" i="57"/>
  <c r="BO192" i="57"/>
  <c r="BN192" i="57"/>
  <c r="BM192" i="57"/>
  <c r="BL192" i="57"/>
  <c r="BK192" i="57"/>
  <c r="BJ192" i="57"/>
  <c r="BI192" i="57"/>
  <c r="BH192" i="57"/>
  <c r="BS192" i="57" s="1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S187" i="57" s="1"/>
  <c r="BI187" i="57"/>
  <c r="BH187" i="57"/>
  <c r="BD187" i="57"/>
  <c r="BC170" i="57"/>
  <c r="BP168" i="57"/>
  <c r="BO168" i="57"/>
  <c r="BG168" i="57" s="1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F167" i="57" s="1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S162" i="57" s="1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W160" i="57" s="1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G159" i="57" s="1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S138" i="57" s="1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W134" i="57" s="1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G132" i="57" s="1"/>
  <c r="BI132" i="57"/>
  <c r="BH132" i="57"/>
  <c r="BD132" i="57"/>
  <c r="BP131" i="57"/>
  <c r="BO131" i="57"/>
  <c r="BN131" i="57"/>
  <c r="BX131" i="57" s="1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G106" i="57" s="1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X103" i="57" s="1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S101" i="57" s="1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G99" i="57" s="1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S76" i="57" s="1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W75" i="57" s="1"/>
  <c r="BD75" i="57"/>
  <c r="BP74" i="57"/>
  <c r="BO74" i="57"/>
  <c r="BN74" i="57"/>
  <c r="BM74" i="57"/>
  <c r="BL74" i="57"/>
  <c r="BK74" i="57"/>
  <c r="BJ74" i="57"/>
  <c r="BI74" i="57"/>
  <c r="BH74" i="57"/>
  <c r="BF74" i="57" s="1"/>
  <c r="BD74" i="57"/>
  <c r="BP73" i="57"/>
  <c r="BO73" i="57"/>
  <c r="BN73" i="57"/>
  <c r="BM73" i="57"/>
  <c r="BL73" i="57"/>
  <c r="BG73" i="57" s="1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G68" i="57" s="1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S47" i="57" s="1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G44" i="57" s="1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S42" i="57" s="1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X40" i="57" s="1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F38" i="57" s="1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W18" i="57" s="1"/>
  <c r="BK18" i="57"/>
  <c r="BJ18" i="57"/>
  <c r="BI18" i="57"/>
  <c r="BH18" i="57"/>
  <c r="BD18" i="57"/>
  <c r="BP17" i="57"/>
  <c r="BO17" i="57"/>
  <c r="BN17" i="57"/>
  <c r="BM17" i="57"/>
  <c r="BL17" i="57"/>
  <c r="BG17" i="57" s="1"/>
  <c r="BK17" i="57"/>
  <c r="BJ17" i="57"/>
  <c r="BI17" i="57"/>
  <c r="BH17" i="57"/>
  <c r="BD17" i="57"/>
  <c r="BP16" i="57"/>
  <c r="BS16" i="57" s="1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S15" i="57" s="1"/>
  <c r="BI15" i="57"/>
  <c r="BH15" i="57"/>
  <c r="BD15" i="57"/>
  <c r="BP14" i="57"/>
  <c r="BO14" i="57"/>
  <c r="BN14" i="57"/>
  <c r="BM14" i="57"/>
  <c r="BL14" i="57"/>
  <c r="BK14" i="57"/>
  <c r="BJ14" i="57"/>
  <c r="BG14" i="57" s="1"/>
  <c r="BI14" i="57"/>
  <c r="BH14" i="57"/>
  <c r="BD14" i="57"/>
  <c r="BP13" i="57"/>
  <c r="BO13" i="57"/>
  <c r="BN13" i="57"/>
  <c r="BW13" i="57" s="1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W12" i="57" s="1"/>
  <c r="BD12" i="57"/>
  <c r="BP11" i="57"/>
  <c r="BO11" i="57"/>
  <c r="BN11" i="57"/>
  <c r="BM11" i="57"/>
  <c r="BL11" i="57"/>
  <c r="BK11" i="57"/>
  <c r="BJ11" i="57"/>
  <c r="BI11" i="57"/>
  <c r="BH11" i="57"/>
  <c r="BS11" i="57" s="1"/>
  <c r="BD11" i="57"/>
  <c r="BP10" i="57"/>
  <c r="BO10" i="57"/>
  <c r="BN10" i="57"/>
  <c r="BM10" i="57"/>
  <c r="BL10" i="57"/>
  <c r="BF10" i="57" s="1"/>
  <c r="BK10" i="57"/>
  <c r="BJ10" i="57"/>
  <c r="BI10" i="57"/>
  <c r="BH10" i="57"/>
  <c r="BD10" i="57"/>
  <c r="BP9" i="57"/>
  <c r="BO9" i="57"/>
  <c r="BN9" i="57"/>
  <c r="BM9" i="57"/>
  <c r="BL9" i="57"/>
  <c r="BF9" i="57" s="1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W7" i="57" s="1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S286" i="55" s="1"/>
  <c r="BH286" i="55"/>
  <c r="BD286" i="55"/>
  <c r="BP285" i="55"/>
  <c r="BO285" i="55"/>
  <c r="BN285" i="55"/>
  <c r="BM285" i="55"/>
  <c r="BL285" i="55"/>
  <c r="BK285" i="55"/>
  <c r="BJ285" i="55"/>
  <c r="BI285" i="55"/>
  <c r="BX285" i="55" s="1"/>
  <c r="BH285" i="55"/>
  <c r="BD285" i="55"/>
  <c r="BP284" i="55"/>
  <c r="BO284" i="55"/>
  <c r="BN284" i="55"/>
  <c r="BM284" i="55"/>
  <c r="BX284" i="55" s="1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G281" i="55" s="1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X277" i="55" s="1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N256" i="55"/>
  <c r="BM256" i="55"/>
  <c r="BL256" i="55"/>
  <c r="BK256" i="55"/>
  <c r="BJ256" i="55"/>
  <c r="BI256" i="55"/>
  <c r="BH256" i="55"/>
  <c r="BX256" i="55" s="1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X253" i="55" s="1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G249" i="55" s="1"/>
  <c r="BD249" i="55"/>
  <c r="BP248" i="55"/>
  <c r="BO248" i="55"/>
  <c r="BN248" i="55"/>
  <c r="BM248" i="55"/>
  <c r="BL248" i="55"/>
  <c r="BK248" i="55"/>
  <c r="BJ248" i="55"/>
  <c r="BI248" i="55"/>
  <c r="BH248" i="55"/>
  <c r="BS248" i="55" s="1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G224" i="55" s="1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W222" i="55" s="1"/>
  <c r="BH222" i="55"/>
  <c r="BD222" i="55"/>
  <c r="BP221" i="55"/>
  <c r="BO221" i="55"/>
  <c r="BN221" i="55"/>
  <c r="BM221" i="55"/>
  <c r="BF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F218" i="55" s="1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F197" i="55" s="1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S195" i="55" s="1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X194" i="55" s="1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W192" i="55" s="1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X188" i="55" s="1"/>
  <c r="BI188" i="55"/>
  <c r="BH188" i="55"/>
  <c r="BD188" i="55"/>
  <c r="BP187" i="55"/>
  <c r="BO187" i="55"/>
  <c r="BN187" i="55"/>
  <c r="BX187" i="55" s="1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S167" i="55" s="1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X132" i="55" s="1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S129" i="55" s="1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S108" i="55" s="1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O104" i="55"/>
  <c r="BN104" i="55"/>
  <c r="BM104" i="55"/>
  <c r="BL104" i="55"/>
  <c r="BK104" i="55"/>
  <c r="BJ104" i="55"/>
  <c r="BI104" i="55"/>
  <c r="BW104" i="55" s="1"/>
  <c r="BH104" i="55"/>
  <c r="BD104" i="55"/>
  <c r="BP103" i="55"/>
  <c r="BO103" i="55"/>
  <c r="BN103" i="55"/>
  <c r="BM103" i="55"/>
  <c r="BF103" i="55" s="1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W100" i="55" s="1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G74" i="55" s="1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G71" i="55" s="1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G68" i="55" s="1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X48" i="55" s="1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G45" i="55" s="1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F39" i="55" s="1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F37" i="55" s="1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G286" i="53" s="1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G279" i="53" s="1"/>
  <c r="BH279" i="53"/>
  <c r="BD279" i="53"/>
  <c r="BP278" i="53"/>
  <c r="BO278" i="53"/>
  <c r="BN278" i="53"/>
  <c r="BM278" i="53"/>
  <c r="BL278" i="53"/>
  <c r="BK278" i="53"/>
  <c r="BJ278" i="53"/>
  <c r="BI278" i="53"/>
  <c r="BS278" i="53" s="1"/>
  <c r="BH278" i="53"/>
  <c r="BD278" i="53"/>
  <c r="BP277" i="53"/>
  <c r="BS277" i="53" s="1"/>
  <c r="BO277" i="53"/>
  <c r="BN277" i="53"/>
  <c r="BM277" i="53"/>
  <c r="BX277" i="53" s="1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S258" i="53" s="1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G256" i="53" s="1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S254" i="53" s="1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S253" i="53" s="1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X251" i="53" s="1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S250" i="53" s="1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G248" i="53" s="1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X247" i="53" s="1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W224" i="53" s="1"/>
  <c r="BH224" i="53"/>
  <c r="BD224" i="53"/>
  <c r="BP223" i="53"/>
  <c r="BO223" i="53"/>
  <c r="BN223" i="53"/>
  <c r="BM223" i="53"/>
  <c r="BL223" i="53"/>
  <c r="BK223" i="53"/>
  <c r="BJ223" i="53"/>
  <c r="BI223" i="53"/>
  <c r="BX223" i="53" s="1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X221" i="53" s="1"/>
  <c r="BL221" i="53"/>
  <c r="BK221" i="53"/>
  <c r="BJ221" i="53"/>
  <c r="BI221" i="53"/>
  <c r="BH221" i="53"/>
  <c r="BD221" i="53"/>
  <c r="BP220" i="53"/>
  <c r="BG220" i="53" s="1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G219" i="53" s="1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F198" i="53" s="1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X194" i="53" s="1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X191" i="53" s="1"/>
  <c r="BO191" i="53"/>
  <c r="BN191" i="53"/>
  <c r="BM191" i="53"/>
  <c r="BL191" i="53"/>
  <c r="BK191" i="53"/>
  <c r="BJ191" i="53"/>
  <c r="BI191" i="53"/>
  <c r="BH191" i="53"/>
  <c r="BD191" i="53"/>
  <c r="BP190" i="53"/>
  <c r="BW190" i="53" s="1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F187" i="53" s="1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X168" i="53" s="1"/>
  <c r="BH168" i="53"/>
  <c r="BD168" i="53"/>
  <c r="BP167" i="53"/>
  <c r="BO167" i="53"/>
  <c r="BN167" i="53"/>
  <c r="BM167" i="53"/>
  <c r="BS167" i="53" s="1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W164" i="53" s="1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X161" i="53" s="1"/>
  <c r="BH161" i="53"/>
  <c r="BD161" i="53"/>
  <c r="BP160" i="53"/>
  <c r="BO160" i="53"/>
  <c r="BN160" i="53"/>
  <c r="BM160" i="53"/>
  <c r="BF160" i="53" s="1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G158" i="53" s="1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W135" i="53" s="1"/>
  <c r="BI135" i="53"/>
  <c r="BH135" i="53"/>
  <c r="BD135" i="53"/>
  <c r="BP134" i="53"/>
  <c r="BO134" i="53"/>
  <c r="BN134" i="53"/>
  <c r="BM134" i="53"/>
  <c r="BL134" i="53"/>
  <c r="BK134" i="53"/>
  <c r="BJ134" i="53"/>
  <c r="BG134" i="53" s="1"/>
  <c r="BI134" i="53"/>
  <c r="BH134" i="53"/>
  <c r="BD134" i="53"/>
  <c r="BP133" i="53"/>
  <c r="BF133" i="53" s="1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G132" i="53" s="1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W130" i="53" s="1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S108" i="53" s="1"/>
  <c r="BJ108" i="53"/>
  <c r="BI108" i="53"/>
  <c r="BH108" i="53"/>
  <c r="BD108" i="53"/>
  <c r="BP107" i="53"/>
  <c r="BO107" i="53"/>
  <c r="BX107" i="53" s="1"/>
  <c r="BN107" i="53"/>
  <c r="BM107" i="53"/>
  <c r="BL107" i="53"/>
  <c r="BK107" i="53"/>
  <c r="BJ107" i="53"/>
  <c r="BI107" i="53"/>
  <c r="BH107" i="53"/>
  <c r="BD107" i="53"/>
  <c r="BP106" i="53"/>
  <c r="BO106" i="53"/>
  <c r="BF106" i="53" s="1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S105" i="53" s="1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F103" i="53" s="1"/>
  <c r="BM103" i="53"/>
  <c r="BW103" i="53" s="1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W98" i="53" s="1"/>
  <c r="BH98" i="53"/>
  <c r="BD98" i="53"/>
  <c r="BP97" i="53"/>
  <c r="BO97" i="53"/>
  <c r="BN97" i="53"/>
  <c r="BM97" i="53"/>
  <c r="BL97" i="53"/>
  <c r="BK97" i="53"/>
  <c r="BJ97" i="53"/>
  <c r="BI97" i="53"/>
  <c r="BW97" i="53" s="1"/>
  <c r="BH97" i="53"/>
  <c r="BD97" i="53"/>
  <c r="BC80" i="53"/>
  <c r="BP78" i="53"/>
  <c r="BO78" i="53"/>
  <c r="BN78" i="53"/>
  <c r="BG78" i="53" s="1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F75" i="53" s="1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G71" i="53" s="1"/>
  <c r="BI71" i="53"/>
  <c r="BH71" i="53"/>
  <c r="BD71" i="53"/>
  <c r="BP70" i="53"/>
  <c r="BO70" i="53"/>
  <c r="BN70" i="53"/>
  <c r="BG70" i="53" s="1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W69" i="53" s="1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F48" i="53" s="1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W45" i="53" s="1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F41" i="53" s="1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W40" i="53" s="1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F38" i="53" s="1"/>
  <c r="BJ38" i="53"/>
  <c r="BI38" i="53"/>
  <c r="BH38" i="53"/>
  <c r="BD38" i="53"/>
  <c r="BP37" i="53"/>
  <c r="BO37" i="53"/>
  <c r="BF37" i="53" s="1"/>
  <c r="BN37" i="53"/>
  <c r="BM37" i="53"/>
  <c r="BL37" i="53"/>
  <c r="BK37" i="53"/>
  <c r="BS37" i="53" s="1"/>
  <c r="BJ37" i="53"/>
  <c r="BI37" i="53"/>
  <c r="BH37" i="53"/>
  <c r="BD37" i="53"/>
  <c r="BC20" i="53"/>
  <c r="BP18" i="53"/>
  <c r="BG18" i="53" s="1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X17" i="53" s="1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F14" i="53" s="1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X12" i="53" s="1"/>
  <c r="BK12" i="53"/>
  <c r="BJ12" i="53"/>
  <c r="BI12" i="53"/>
  <c r="BH12" i="53"/>
  <c r="BD12" i="53"/>
  <c r="BP11" i="53"/>
  <c r="BO11" i="53"/>
  <c r="BN11" i="53"/>
  <c r="BM11" i="53"/>
  <c r="BL11" i="53"/>
  <c r="BW11" i="53" s="1"/>
  <c r="BK11" i="53"/>
  <c r="BJ11" i="53"/>
  <c r="BI11" i="53"/>
  <c r="BH11" i="53"/>
  <c r="BD11" i="53"/>
  <c r="BP10" i="53"/>
  <c r="BG10" i="53" s="1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G288" i="52" s="1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S258" i="52" s="1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X255" i="52" s="1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S252" i="52" s="1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G249" i="52" s="1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W225" i="52" s="1"/>
  <c r="BH225" i="52"/>
  <c r="BD225" i="52"/>
  <c r="BP224" i="52"/>
  <c r="BO224" i="52"/>
  <c r="BN224" i="52"/>
  <c r="BM224" i="52"/>
  <c r="BL224" i="52"/>
  <c r="BK224" i="52"/>
  <c r="BJ224" i="52"/>
  <c r="BI224" i="52"/>
  <c r="BW224" i="52" s="1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F221" i="52" s="1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S194" i="52" s="1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G191" i="52" s="1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S188" i="52" s="1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S167" i="52" s="1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F165" i="52" s="1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S159" i="52" s="1"/>
  <c r="BD159" i="52"/>
  <c r="BP158" i="52"/>
  <c r="BO158" i="52"/>
  <c r="BN158" i="52"/>
  <c r="BM158" i="52"/>
  <c r="BL158" i="52"/>
  <c r="BK158" i="52"/>
  <c r="BJ158" i="52"/>
  <c r="BI158" i="52"/>
  <c r="BH158" i="52"/>
  <c r="BS158" i="52" s="1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G132" i="52" s="1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F105" i="52" s="1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S103" i="52" s="1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S99" i="52" s="1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W73" i="52" s="1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X71" i="52" s="1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F45" i="52" s="1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F44" i="52" s="1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X42" i="52" s="1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S17" i="52" s="1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F15" i="52" s="1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F13" i="52" s="1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S11" i="52" s="1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X8" i="52" s="1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BE219" i="59" s="1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BE189" i="59" s="1"/>
  <c r="AU188" i="59"/>
  <c r="V188" i="59" s="1"/>
  <c r="AU187" i="59"/>
  <c r="BE187" i="59" s="1"/>
  <c r="AU168" i="59"/>
  <c r="BE168" i="59" s="1"/>
  <c r="AU167" i="59"/>
  <c r="BE167" i="59"/>
  <c r="AU166" i="59"/>
  <c r="BE166" i="59" s="1"/>
  <c r="AU165" i="59"/>
  <c r="BE165" i="59" s="1"/>
  <c r="AU164" i="59"/>
  <c r="BE164" i="59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AU130" i="59"/>
  <c r="BE130" i="59" s="1"/>
  <c r="BX130" i="59"/>
  <c r="AU129" i="59"/>
  <c r="AU128" i="59"/>
  <c r="AU127" i="59"/>
  <c r="BE127" i="59" s="1"/>
  <c r="AU108" i="59"/>
  <c r="BE108" i="59"/>
  <c r="AU107" i="59"/>
  <c r="BE107" i="59" s="1"/>
  <c r="AU106" i="59"/>
  <c r="BE106" i="59" s="1"/>
  <c r="BX106" i="59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 s="1"/>
  <c r="AU69" i="59"/>
  <c r="BE69" i="59" s="1"/>
  <c r="AU68" i="59"/>
  <c r="BE68" i="59" s="1"/>
  <c r="AU67" i="59"/>
  <c r="V67" i="59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/>
  <c r="AU10" i="59"/>
  <c r="V10" i="59"/>
  <c r="AU9" i="59"/>
  <c r="BE9" i="59" s="1"/>
  <c r="AU8" i="59"/>
  <c r="BE8" i="59" s="1"/>
  <c r="AU7" i="59"/>
  <c r="BE7" i="59" s="1"/>
  <c r="AU288" i="58"/>
  <c r="BE288" i="58" s="1"/>
  <c r="AU287" i="58"/>
  <c r="BE287" i="58"/>
  <c r="AU286" i="58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BE188" i="58" s="1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BE102" i="58" s="1"/>
  <c r="AU101" i="58"/>
  <c r="V101" i="58" s="1"/>
  <c r="AU100" i="58"/>
  <c r="BE100" i="58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BE8" i="58" s="1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BE282" i="57"/>
  <c r="AU281" i="57"/>
  <c r="AU280" i="57"/>
  <c r="BE280" i="57" s="1"/>
  <c r="AU279" i="57"/>
  <c r="BE279" i="57" s="1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/>
  <c r="AU252" i="57"/>
  <c r="BE252" i="57" s="1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BE221" i="57" s="1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BE188" i="57" s="1"/>
  <c r="AU187" i="57"/>
  <c r="V187" i="57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BE132" i="57" s="1"/>
  <c r="AU131" i="57"/>
  <c r="AU130" i="57"/>
  <c r="BE130" i="57" s="1"/>
  <c r="AU129" i="57"/>
  <c r="BE129" i="57" s="1"/>
  <c r="AU128" i="57"/>
  <c r="BE128" i="57" s="1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BE77" i="57" s="1"/>
  <c r="AU76" i="57"/>
  <c r="BE76" i="57" s="1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BE45" i="57" s="1"/>
  <c r="AU44" i="57"/>
  <c r="AU43" i="57"/>
  <c r="BE43" i="57" s="1"/>
  <c r="AU42" i="57"/>
  <c r="BE42" i="57" s="1"/>
  <c r="AU41" i="57"/>
  <c r="BE41" i="57" s="1"/>
  <c r="AU40" i="57"/>
  <c r="BE40" i="57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/>
  <c r="AU10" i="57"/>
  <c r="AU9" i="57"/>
  <c r="BE9" i="57" s="1"/>
  <c r="AU8" i="57"/>
  <c r="BE8" i="57" s="1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BE218" i="55" s="1"/>
  <c r="AU217" i="55"/>
  <c r="BE217" i="55" s="1"/>
  <c r="AU198" i="55"/>
  <c r="AU197" i="55"/>
  <c r="BE197" i="55" s="1"/>
  <c r="AU196" i="55"/>
  <c r="AU195" i="55"/>
  <c r="AU194" i="55"/>
  <c r="BE194" i="55" s="1"/>
  <c r="AU193" i="55"/>
  <c r="BE193" i="55" s="1"/>
  <c r="AU192" i="55"/>
  <c r="BE192" i="55" s="1"/>
  <c r="AU191" i="55"/>
  <c r="BE191" i="55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 s="1"/>
  <c r="AU165" i="55"/>
  <c r="BE165" i="55" s="1"/>
  <c r="AU164" i="55"/>
  <c r="BE164" i="55" s="1"/>
  <c r="AU163" i="55"/>
  <c r="BE163" i="55"/>
  <c r="AU162" i="55"/>
  <c r="BE162" i="55" s="1"/>
  <c r="AU161" i="55"/>
  <c r="BE161" i="55" s="1"/>
  <c r="AU160" i="55"/>
  <c r="BE160" i="55" s="1"/>
  <c r="AU159" i="55"/>
  <c r="BE159" i="55" s="1"/>
  <c r="AU158" i="55"/>
  <c r="BE158" i="55" s="1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BE108" i="55" s="1"/>
  <c r="AU107" i="55"/>
  <c r="AU106" i="55"/>
  <c r="BE106" i="55"/>
  <c r="AU105" i="55"/>
  <c r="BE105" i="55" s="1"/>
  <c r="AU104" i="55"/>
  <c r="BE104" i="55" s="1"/>
  <c r="AU103" i="55"/>
  <c r="BE103" i="55" s="1"/>
  <c r="AU102" i="55"/>
  <c r="AU101" i="55"/>
  <c r="BE101" i="55"/>
  <c r="AU100" i="55"/>
  <c r="BE100" i="55" s="1"/>
  <c r="AU99" i="55"/>
  <c r="BE99" i="55" s="1"/>
  <c r="AU98" i="55"/>
  <c r="BE98" i="55" s="1"/>
  <c r="AU97" i="55"/>
  <c r="V97" i="55" s="1"/>
  <c r="AU78" i="55"/>
  <c r="AU77" i="55"/>
  <c r="BE77" i="55"/>
  <c r="AU76" i="55"/>
  <c r="BE76" i="55"/>
  <c r="AU75" i="55"/>
  <c r="BE75" i="55" s="1"/>
  <c r="AU74" i="55"/>
  <c r="BE74" i="55" s="1"/>
  <c r="AU73" i="55"/>
  <c r="AU72" i="55"/>
  <c r="BE72" i="55" s="1"/>
  <c r="AU71" i="55"/>
  <c r="BE71" i="55" s="1"/>
  <c r="AU70" i="55"/>
  <c r="BE70" i="55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BE38" i="55"/>
  <c r="AU37" i="55"/>
  <c r="BE37" i="55" s="1"/>
  <c r="AU18" i="55"/>
  <c r="BE18" i="55" s="1"/>
  <c r="AU17" i="55"/>
  <c r="AU16" i="55"/>
  <c r="V16" i="55"/>
  <c r="AU15" i="55"/>
  <c r="BE15" i="55" s="1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BE248" i="53" s="1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AU219" i="53"/>
  <c r="AU218" i="53"/>
  <c r="V218" i="53" s="1"/>
  <c r="BE218" i="53"/>
  <c r="AU217" i="53"/>
  <c r="AU198" i="53"/>
  <c r="BE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BX160" i="53" s="1"/>
  <c r="AU159" i="53"/>
  <c r="BE159" i="53" s="1"/>
  <c r="AU158" i="53"/>
  <c r="BE158" i="53" s="1"/>
  <c r="AU157" i="53"/>
  <c r="BE157" i="53" s="1"/>
  <c r="AU138" i="53"/>
  <c r="BE138" i="53" s="1"/>
  <c r="AU137" i="53"/>
  <c r="AU136" i="53"/>
  <c r="V136" i="53" s="1"/>
  <c r="AU135" i="53"/>
  <c r="AU134" i="53"/>
  <c r="BE134" i="53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/>
  <c r="AU127" i="53"/>
  <c r="AU108" i="53"/>
  <c r="BE108" i="53" s="1"/>
  <c r="AU107" i="53"/>
  <c r="BE107" i="53" s="1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BE97" i="53" s="1"/>
  <c r="AU78" i="53"/>
  <c r="BE78" i="53" s="1"/>
  <c r="AU77" i="53"/>
  <c r="BE77" i="53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BE40" i="53" s="1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BE7" i="53" s="1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AU165" i="52"/>
  <c r="BE165" i="52" s="1"/>
  <c r="AU164" i="52"/>
  <c r="BE164" i="52" s="1"/>
  <c r="AU163" i="52"/>
  <c r="BE163" i="52" s="1"/>
  <c r="AU162" i="52"/>
  <c r="BE162" i="52" s="1"/>
  <c r="AU161" i="52"/>
  <c r="AU160" i="52"/>
  <c r="AU159" i="52"/>
  <c r="BE159" i="52" s="1"/>
  <c r="AU158" i="52"/>
  <c r="BE158" i="52" s="1"/>
  <c r="AU157" i="52"/>
  <c r="BE157" i="52" s="1"/>
  <c r="AU138" i="52"/>
  <c r="BE138" i="52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BE102" i="52" s="1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BE69" i="52" s="1"/>
  <c r="AU68" i="52"/>
  <c r="BE68" i="52" s="1"/>
  <c r="AU67" i="52"/>
  <c r="BE67" i="52" s="1"/>
  <c r="AU48" i="52"/>
  <c r="AU47" i="52"/>
  <c r="BE47" i="52" s="1"/>
  <c r="AU46" i="52"/>
  <c r="V46" i="52" s="1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BE38" i="52" s="1"/>
  <c r="AU37" i="52"/>
  <c r="BE37" i="52" s="1"/>
  <c r="AU18" i="52"/>
  <c r="AU17" i="52"/>
  <c r="BE17" i="52" s="1"/>
  <c r="AU16" i="52"/>
  <c r="V16" i="52" s="1"/>
  <c r="AU15" i="52"/>
  <c r="BE15" i="52" s="1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AG109" i="59"/>
  <c r="H109" i="59" s="1"/>
  <c r="AE109" i="59"/>
  <c r="F109" i="59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/>
  <c r="AM19" i="59"/>
  <c r="AK19" i="59"/>
  <c r="L19" i="59"/>
  <c r="AI19" i="59"/>
  <c r="J19" i="59" s="1"/>
  <c r="AG19" i="59"/>
  <c r="H19" i="59" s="1"/>
  <c r="AE19" i="59"/>
  <c r="F19" i="59" s="1"/>
  <c r="AC19" i="59"/>
  <c r="D19" i="59"/>
  <c r="AS289" i="58"/>
  <c r="AQ289" i="58"/>
  <c r="AO289" i="58"/>
  <c r="AM289" i="58"/>
  <c r="N289" i="58" s="1"/>
  <c r="AK289" i="58"/>
  <c r="AI289" i="58"/>
  <c r="AG289" i="58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/>
  <c r="AC259" i="58"/>
  <c r="D259" i="58" s="1"/>
  <c r="AS229" i="58"/>
  <c r="AQ229" i="58"/>
  <c r="AO229" i="58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/>
  <c r="AQ109" i="58"/>
  <c r="R109" i="58"/>
  <c r="AO109" i="58"/>
  <c r="P109" i="58" s="1"/>
  <c r="AM109" i="58"/>
  <c r="N109" i="58" s="1"/>
  <c r="AK109" i="58"/>
  <c r="L109" i="58" s="1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AG79" i="58"/>
  <c r="AE79" i="58"/>
  <c r="F79" i="58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/>
  <c r="AO19" i="58"/>
  <c r="AM19" i="58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AG259" i="57"/>
  <c r="AE259" i="57"/>
  <c r="F259" i="57" s="1"/>
  <c r="AC259" i="57"/>
  <c r="D259" i="57" s="1"/>
  <c r="AS229" i="57"/>
  <c r="AQ229" i="57"/>
  <c r="AO229" i="57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AC199" i="57"/>
  <c r="D199" i="57" s="1"/>
  <c r="AS169" i="57"/>
  <c r="AQ169" i="57"/>
  <c r="R169" i="57" s="1"/>
  <c r="AO169" i="57"/>
  <c r="P169" i="57" s="1"/>
  <c r="AM169" i="57"/>
  <c r="AK169" i="57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R79" i="57" s="1"/>
  <c r="AO79" i="57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P49" i="57" s="1"/>
  <c r="AM49" i="57"/>
  <c r="AK49" i="57"/>
  <c r="AI49" i="57"/>
  <c r="AG49" i="57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/>
  <c r="AM289" i="55"/>
  <c r="AK289" i="55"/>
  <c r="L289" i="55" s="1"/>
  <c r="AI289" i="55"/>
  <c r="J289" i="55" s="1"/>
  <c r="AG289" i="55"/>
  <c r="H289" i="55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/>
  <c r="AM169" i="55"/>
  <c r="AK169" i="55"/>
  <c r="L169" i="55"/>
  <c r="AI169" i="55"/>
  <c r="J169" i="55"/>
  <c r="AG169" i="55"/>
  <c r="H169" i="55" s="1"/>
  <c r="AE169" i="55"/>
  <c r="F169" i="55" s="1"/>
  <c r="AC169" i="55"/>
  <c r="AS139" i="55"/>
  <c r="T139" i="55"/>
  <c r="AQ139" i="55"/>
  <c r="R139" i="55" s="1"/>
  <c r="AO139" i="55"/>
  <c r="P139" i="55" s="1"/>
  <c r="AM139" i="55"/>
  <c r="N139" i="55" s="1"/>
  <c r="AK139" i="55"/>
  <c r="AI139" i="55"/>
  <c r="AG139" i="55"/>
  <c r="H139" i="55" s="1"/>
  <c r="AE139" i="55"/>
  <c r="F139" i="55" s="1"/>
  <c r="AC139" i="55"/>
  <c r="D139" i="55"/>
  <c r="AS109" i="55"/>
  <c r="AQ109" i="55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AK259" i="53"/>
  <c r="AI259" i="53"/>
  <c r="J259" i="53" s="1"/>
  <c r="AG259" i="53"/>
  <c r="H259" i="53" s="1"/>
  <c r="AE259" i="53"/>
  <c r="F259" i="53" s="1"/>
  <c r="AC259" i="53"/>
  <c r="AS229" i="53"/>
  <c r="AU229" i="53" s="1"/>
  <c r="BB230" i="53" s="1"/>
  <c r="AQ229" i="53"/>
  <c r="R229" i="53" s="1"/>
  <c r="AO229" i="53"/>
  <c r="AM229" i="53"/>
  <c r="N229" i="53" s="1"/>
  <c r="AK229" i="53"/>
  <c r="L229" i="53" s="1"/>
  <c r="AI229" i="53"/>
  <c r="AG229" i="53"/>
  <c r="AE229" i="53"/>
  <c r="F229" i="53"/>
  <c r="AC229" i="53"/>
  <c r="AS199" i="53"/>
  <c r="T199" i="53" s="1"/>
  <c r="AQ199" i="53"/>
  <c r="R199" i="53" s="1"/>
  <c r="AO199" i="53"/>
  <c r="P199" i="53" s="1"/>
  <c r="AM199" i="53"/>
  <c r="AK199" i="53"/>
  <c r="AI199" i="53"/>
  <c r="AG199" i="53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U139" i="53" s="1"/>
  <c r="V139" i="53" s="1"/>
  <c r="AQ139" i="53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AM79" i="53"/>
  <c r="N79" i="53" s="1"/>
  <c r="AK79" i="53"/>
  <c r="AI79" i="53"/>
  <c r="J79" i="53" s="1"/>
  <c r="AG79" i="53"/>
  <c r="H79" i="53" s="1"/>
  <c r="AE79" i="53"/>
  <c r="AC79" i="53"/>
  <c r="AS49" i="53"/>
  <c r="AQ49" i="53"/>
  <c r="AO49" i="53"/>
  <c r="P49" i="53" s="1"/>
  <c r="AM49" i="53"/>
  <c r="AK49" i="53"/>
  <c r="AI49" i="53"/>
  <c r="AG49" i="53"/>
  <c r="AE49" i="53"/>
  <c r="AC49" i="53"/>
  <c r="D49" i="53" s="1"/>
  <c r="AS19" i="53"/>
  <c r="AQ19" i="53"/>
  <c r="R19" i="53" s="1"/>
  <c r="AO19" i="53"/>
  <c r="AM19" i="53"/>
  <c r="N19" i="53" s="1"/>
  <c r="AK19" i="53"/>
  <c r="L19" i="53" s="1"/>
  <c r="AI19" i="53"/>
  <c r="AG19" i="53"/>
  <c r="AE19" i="53"/>
  <c r="AC19" i="53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N22" i="51"/>
  <c r="L22" i="51"/>
  <c r="L23" i="51" s="1"/>
  <c r="J22" i="51"/>
  <c r="H22" i="51"/>
  <c r="H23" i="51" s="1"/>
  <c r="F22" i="51"/>
  <c r="D22" i="5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AR124" i="59" s="1"/>
  <c r="DI10" i="16"/>
  <c r="DJ10" i="16"/>
  <c r="AF154" i="59" s="1"/>
  <c r="DK10" i="16"/>
  <c r="AH154" i="59" s="1"/>
  <c r="DL10" i="16"/>
  <c r="DM10" i="16"/>
  <c r="AL154" i="59" s="1"/>
  <c r="DN10" i="16"/>
  <c r="DO10" i="16"/>
  <c r="AP154" i="59" s="1"/>
  <c r="DP10" i="16"/>
  <c r="DQ10" i="16"/>
  <c r="DI11" i="16"/>
  <c r="DJ11" i="16"/>
  <c r="AF184" i="59"/>
  <c r="DM11" i="16"/>
  <c r="AL184" i="59" s="1"/>
  <c r="DN11" i="16"/>
  <c r="AN184" i="59"/>
  <c r="DO11" i="16"/>
  <c r="AP184" i="59" s="1"/>
  <c r="DP11" i="16"/>
  <c r="AR184" i="59" s="1"/>
  <c r="DQ11" i="16"/>
  <c r="AT184" i="59" s="1"/>
  <c r="DI12" i="16"/>
  <c r="DJ12" i="16"/>
  <c r="DK12" i="16"/>
  <c r="DL12" i="16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DO13" i="16"/>
  <c r="DQ13" i="16"/>
  <c r="AT244" i="59" s="1"/>
  <c r="DI14" i="16"/>
  <c r="DJ14" i="16"/>
  <c r="AF274" i="59" s="1"/>
  <c r="DK14" i="16"/>
  <c r="AH274" i="59"/>
  <c r="DL14" i="16"/>
  <c r="AJ274" i="59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M7" i="16"/>
  <c r="DN7" i="16"/>
  <c r="AN64" i="59" s="1"/>
  <c r="DO7" i="16"/>
  <c r="AP64" i="59" s="1"/>
  <c r="DP7" i="16"/>
  <c r="AR64" i="59" s="1"/>
  <c r="DQ7" i="16"/>
  <c r="CP8" i="16"/>
  <c r="AF94" i="58" s="1"/>
  <c r="CQ8" i="16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CR14" i="16"/>
  <c r="AJ274" i="58" s="1"/>
  <c r="CS14" i="16"/>
  <c r="CT14" i="16"/>
  <c r="AN274" i="58"/>
  <c r="CV14" i="16"/>
  <c r="AR274" i="58" s="1"/>
  <c r="CQ7" i="16"/>
  <c r="CT7" i="16"/>
  <c r="CV7" i="16"/>
  <c r="BX6" i="16"/>
  <c r="AJ34" i="57" s="1"/>
  <c r="BV7" i="16"/>
  <c r="AF64" i="57" s="1"/>
  <c r="BW7" i="16"/>
  <c r="AH64" i="57"/>
  <c r="CA7" i="16"/>
  <c r="AP64" i="57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M6" i="16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S23" i="53"/>
  <c r="T23" i="53" s="1"/>
  <c r="AE31" i="53"/>
  <c r="F31" i="53"/>
  <c r="AT31" i="53"/>
  <c r="U31" i="53" s="1"/>
  <c r="AE32" i="53"/>
  <c r="F32" i="53" s="1"/>
  <c r="V40" i="53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G115" i="53" s="1"/>
  <c r="AI112" i="53"/>
  <c r="AK112" i="53"/>
  <c r="L112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E142" i="53"/>
  <c r="AE143" i="53" s="1"/>
  <c r="F143" i="53" s="1"/>
  <c r="AG142" i="53"/>
  <c r="H142" i="53" s="1"/>
  <c r="AI142" i="53"/>
  <c r="AI143" i="53" s="1"/>
  <c r="J143" i="53" s="1"/>
  <c r="AK142" i="53"/>
  <c r="AK143" i="53" s="1"/>
  <c r="L143" i="53" s="1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I206" i="53" s="1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S232" i="53"/>
  <c r="T232" i="53" s="1"/>
  <c r="AE241" i="53"/>
  <c r="F241" i="53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H292" i="59" s="1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N232" i="59" s="1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/>
  <c r="AS202" i="59"/>
  <c r="AS203" i="59" s="1"/>
  <c r="T203" i="59" s="1"/>
  <c r="AQ202" i="59"/>
  <c r="R202" i="59" s="1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V132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7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Q143" i="58" s="1"/>
  <c r="R143" i="58" s="1"/>
  <c r="AO142" i="58"/>
  <c r="AM142" i="58"/>
  <c r="N142" i="58" s="1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I203" i="57" s="1"/>
  <c r="J203" i="57" s="1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/>
  <c r="AS142" i="57"/>
  <c r="AS148" i="57" s="1"/>
  <c r="AQ142" i="57"/>
  <c r="R142" i="57" s="1"/>
  <c r="AO142" i="57"/>
  <c r="P142" i="57" s="1"/>
  <c r="AM142" i="57"/>
  <c r="AK142" i="57"/>
  <c r="AI142" i="57"/>
  <c r="AI143" i="57" s="1"/>
  <c r="J143" i="57" s="1"/>
  <c r="AG142" i="57"/>
  <c r="H142" i="57" s="1"/>
  <c r="AE142" i="57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E113" i="57" s="1"/>
  <c r="F113" i="57" s="1"/>
  <c r="AC112" i="57"/>
  <c r="AC113" i="57" s="1"/>
  <c r="D113" i="57" s="1"/>
  <c r="AE92" i="57"/>
  <c r="F92" i="57" s="1"/>
  <c r="AT91" i="57"/>
  <c r="U91" i="57" s="1"/>
  <c r="AE91" i="57"/>
  <c r="F91" i="57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R289" i="57"/>
  <c r="P289" i="57"/>
  <c r="H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F199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AS293" i="55" s="1"/>
  <c r="T293" i="55" s="1"/>
  <c r="AQ292" i="55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V253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D49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V15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G292" i="52"/>
  <c r="H292" i="52" s="1"/>
  <c r="AE292" i="52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K203" i="52" s="1"/>
  <c r="L203" i="52" s="1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F271" i="53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V248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V132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V107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L79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J19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P23" i="51"/>
  <c r="N23" i="51"/>
  <c r="J23" i="51"/>
  <c r="F23" i="51"/>
  <c r="D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D23" i="46"/>
  <c r="B3" i="46"/>
  <c r="F1" i="46"/>
  <c r="P8" i="93"/>
  <c r="P23" i="45"/>
  <c r="F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D274" i="58"/>
  <c r="CN14" i="16"/>
  <c r="AN244" i="59"/>
  <c r="AF244" i="59"/>
  <c r="DH13" i="16"/>
  <c r="AN244" i="58"/>
  <c r="CN13" i="16"/>
  <c r="AJ214" i="59"/>
  <c r="AH214" i="59"/>
  <c r="AF214" i="59"/>
  <c r="DH12" i="16"/>
  <c r="CN12" i="16"/>
  <c r="DH11" i="16"/>
  <c r="CN11" i="16"/>
  <c r="AR154" i="59"/>
  <c r="AN154" i="59"/>
  <c r="AJ154" i="59"/>
  <c r="DH10" i="16"/>
  <c r="CN10" i="16"/>
  <c r="DH9" i="16"/>
  <c r="AP124" i="58"/>
  <c r="CN9" i="16"/>
  <c r="AT94" i="59"/>
  <c r="DH8" i="16"/>
  <c r="AH94" i="58"/>
  <c r="CN8" i="16"/>
  <c r="AL64" i="59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AN244" i="57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34" i="53"/>
  <c r="AF6" i="16"/>
  <c r="AF5" i="16"/>
  <c r="C2" i="16"/>
  <c r="F263" i="41" s="1"/>
  <c r="F1" i="41"/>
  <c r="P8" i="89"/>
  <c r="U14" i="16"/>
  <c r="AT274" i="52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N109" i="53"/>
  <c r="V280" i="57"/>
  <c r="V257" i="55"/>
  <c r="V279" i="55"/>
  <c r="V108" i="55"/>
  <c r="V249" i="59"/>
  <c r="F259" i="59"/>
  <c r="V108" i="59"/>
  <c r="V68" i="59"/>
  <c r="V72" i="59"/>
  <c r="V105" i="59"/>
  <c r="V104" i="52"/>
  <c r="V45" i="52"/>
  <c r="V188" i="52"/>
  <c r="V191" i="52"/>
  <c r="V71" i="52"/>
  <c r="V78" i="52"/>
  <c r="V223" i="52"/>
  <c r="V102" i="52"/>
  <c r="V164" i="52"/>
  <c r="V38" i="52"/>
  <c r="V134" i="52"/>
  <c r="V17" i="52"/>
  <c r="N259" i="53"/>
  <c r="V42" i="52"/>
  <c r="V69" i="52"/>
  <c r="J109" i="52"/>
  <c r="V282" i="52"/>
  <c r="V165" i="52"/>
  <c r="V105" i="52"/>
  <c r="V72" i="52"/>
  <c r="V11" i="52"/>
  <c r="AD64" i="55"/>
  <c r="AD94" i="57"/>
  <c r="AR64" i="58"/>
  <c r="AF154" i="58"/>
  <c r="AD184" i="59"/>
  <c r="AD214" i="58"/>
  <c r="AD214" i="59"/>
  <c r="AD244" i="58"/>
  <c r="V249" i="52"/>
  <c r="H49" i="53"/>
  <c r="V46" i="53"/>
  <c r="P19" i="53"/>
  <c r="V7" i="53"/>
  <c r="F19" i="53"/>
  <c r="D19" i="53"/>
  <c r="P79" i="53"/>
  <c r="V70" i="53"/>
  <c r="V282" i="53"/>
  <c r="V198" i="53"/>
  <c r="N199" i="53"/>
  <c r="V189" i="53"/>
  <c r="H199" i="53"/>
  <c r="V100" i="53"/>
  <c r="L109" i="53"/>
  <c r="V97" i="53"/>
  <c r="H109" i="53"/>
  <c r="F109" i="53"/>
  <c r="T139" i="53"/>
  <c r="R139" i="53"/>
  <c r="F139" i="53"/>
  <c r="J199" i="53"/>
  <c r="J169" i="53"/>
  <c r="P28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V223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D262" i="53"/>
  <c r="AM143" i="57"/>
  <c r="N143" i="57" s="1"/>
  <c r="N142" i="57"/>
  <c r="R262" i="53"/>
  <c r="AS113" i="53"/>
  <c r="T113" i="53" s="1"/>
  <c r="AG173" i="53"/>
  <c r="H173" i="53" s="1"/>
  <c r="AE23" i="57"/>
  <c r="F23" i="57" s="1"/>
  <c r="T292" i="53"/>
  <c r="F142" i="53"/>
  <c r="R232" i="53"/>
  <c r="J52" i="59"/>
  <c r="AM233" i="59"/>
  <c r="N233" i="59" s="1"/>
  <c r="T52" i="58"/>
  <c r="AO263" i="57"/>
  <c r="P263" i="57" s="1"/>
  <c r="AQ53" i="58"/>
  <c r="R53" i="58" s="1"/>
  <c r="T112" i="58"/>
  <c r="AS113" i="58"/>
  <c r="T113" i="58" s="1"/>
  <c r="T22" i="53"/>
  <c r="AO23" i="53"/>
  <c r="P23" i="53" s="1"/>
  <c r="P22" i="53"/>
  <c r="L142" i="53"/>
  <c r="AM113" i="53"/>
  <c r="N113" i="53" s="1"/>
  <c r="N112" i="53"/>
  <c r="P262" i="59"/>
  <c r="AM143" i="58"/>
  <c r="N143" i="58" s="1"/>
  <c r="AG203" i="59"/>
  <c r="H203" i="59" s="1"/>
  <c r="H202" i="59"/>
  <c r="AO83" i="53"/>
  <c r="P83" i="53" s="1"/>
  <c r="P82" i="53"/>
  <c r="AE173" i="53"/>
  <c r="F173" i="53" s="1"/>
  <c r="J172" i="58"/>
  <c r="N232" i="57"/>
  <c r="L202" i="52"/>
  <c r="AG263" i="52"/>
  <c r="H263" i="52" s="1"/>
  <c r="H262" i="52"/>
  <c r="AQ203" i="58"/>
  <c r="R203" i="58" s="1"/>
  <c r="AM263" i="58"/>
  <c r="N263" i="58" s="1"/>
  <c r="N262" i="58"/>
  <c r="AI203" i="59"/>
  <c r="J203" i="59" s="1"/>
  <c r="J202" i="59"/>
  <c r="AG293" i="53"/>
  <c r="H293" i="53" s="1"/>
  <c r="N142" i="59"/>
  <c r="AM203" i="58"/>
  <c r="N203" i="58" s="1"/>
  <c r="N202" i="58"/>
  <c r="AI263" i="58"/>
  <c r="J263" i="58" s="1"/>
  <c r="AE233" i="59"/>
  <c r="F233" i="59" s="1"/>
  <c r="F232" i="59"/>
  <c r="D142" i="55"/>
  <c r="AC143" i="55"/>
  <c r="D143" i="55" s="1"/>
  <c r="AQ263" i="55"/>
  <c r="R263" i="55" s="1"/>
  <c r="AS203" i="57"/>
  <c r="T203" i="57" s="1"/>
  <c r="T202" i="57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V284" i="55"/>
  <c r="V220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V221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18" i="59"/>
  <c r="V224" i="59"/>
  <c r="V189" i="59"/>
  <c r="V195" i="59"/>
  <c r="V162" i="59"/>
  <c r="V45" i="59"/>
  <c r="V42" i="59"/>
  <c r="V15" i="59"/>
  <c r="P283" i="58"/>
  <c r="V284" i="58"/>
  <c r="V279" i="58"/>
  <c r="V287" i="58"/>
  <c r="V254" i="58"/>
  <c r="V248" i="58"/>
  <c r="R223" i="58"/>
  <c r="V218" i="58"/>
  <c r="V219" i="58"/>
  <c r="V225" i="58"/>
  <c r="V188" i="58"/>
  <c r="V192" i="58"/>
  <c r="T157" i="58"/>
  <c r="V158" i="58"/>
  <c r="V102" i="58"/>
  <c r="H76" i="58"/>
  <c r="H73" i="58"/>
  <c r="J70" i="58"/>
  <c r="V74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T232" i="58"/>
  <c r="L262" i="58"/>
  <c r="T142" i="59"/>
  <c r="AS143" i="59"/>
  <c r="T143" i="59" s="1"/>
  <c r="H112" i="59"/>
  <c r="AM53" i="57"/>
  <c r="N53" i="57" s="1"/>
  <c r="R172" i="59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V279" i="57"/>
  <c r="F289" i="58"/>
  <c r="V249" i="53"/>
  <c r="T220" i="59"/>
  <c r="V227" i="58"/>
  <c r="V221" i="58"/>
  <c r="V228" i="58"/>
  <c r="P226" i="55"/>
  <c r="V219" i="59"/>
  <c r="V222" i="58"/>
  <c r="L226" i="55"/>
  <c r="F229" i="59"/>
  <c r="V192" i="55"/>
  <c r="V194" i="57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V108" i="58"/>
  <c r="N97" i="59"/>
  <c r="V71" i="55"/>
  <c r="V70" i="59"/>
  <c r="T40" i="59"/>
  <c r="L37" i="57"/>
  <c r="V42" i="58"/>
  <c r="V39" i="55"/>
  <c r="V39" i="57"/>
  <c r="V39" i="59"/>
  <c r="L46" i="55"/>
  <c r="V42" i="57"/>
  <c r="V44" i="58"/>
  <c r="F49" i="55"/>
  <c r="N37" i="57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65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225" i="57"/>
  <c r="V45" i="57"/>
  <c r="V248" i="57"/>
  <c r="V47" i="57"/>
  <c r="V9" i="57"/>
  <c r="V77" i="57"/>
  <c r="V102" i="57"/>
  <c r="L7" i="55"/>
  <c r="V69" i="55"/>
  <c r="V129" i="55"/>
  <c r="V158" i="55"/>
  <c r="V164" i="55"/>
  <c r="V105" i="55"/>
  <c r="V189" i="55"/>
  <c r="V197" i="55"/>
  <c r="V99" i="55"/>
  <c r="V191" i="55"/>
  <c r="V249" i="55"/>
  <c r="V281" i="55"/>
  <c r="V227" i="55"/>
  <c r="V228" i="55"/>
  <c r="V224" i="55"/>
  <c r="V278" i="55"/>
  <c r="V225" i="55"/>
  <c r="V18" i="53"/>
  <c r="V8" i="53"/>
  <c r="V15" i="53"/>
  <c r="H277" i="58"/>
  <c r="H289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J289" i="59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H259" i="57"/>
  <c r="H13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J79" i="55"/>
  <c r="L166" i="55"/>
  <c r="L97" i="55"/>
  <c r="L130" i="55"/>
  <c r="L106" i="55"/>
  <c r="L37" i="55"/>
  <c r="L73" i="55"/>
  <c r="J139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N25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P79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V226" i="57"/>
  <c r="T160" i="55"/>
  <c r="T106" i="57"/>
  <c r="V100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R199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AQ173" i="53"/>
  <c r="R173" i="53" s="1"/>
  <c r="D22" i="57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J262" i="57"/>
  <c r="D142" i="58"/>
  <c r="AI233" i="58"/>
  <c r="J233" i="58" s="1"/>
  <c r="AE293" i="58"/>
  <c r="F293" i="58" s="1"/>
  <c r="J52" i="53"/>
  <c r="AM203" i="57"/>
  <c r="N203" i="57" s="1"/>
  <c r="AG293" i="59"/>
  <c r="H293" i="59" s="1"/>
  <c r="AK113" i="53"/>
  <c r="L113" i="53" s="1"/>
  <c r="V193" i="59"/>
  <c r="V217" i="58"/>
  <c r="V166" i="55"/>
  <c r="V217" i="57"/>
  <c r="P289" i="59"/>
  <c r="H232" i="57"/>
  <c r="AG233" i="57"/>
  <c r="H233" i="57" s="1"/>
  <c r="V71" i="58"/>
  <c r="AS83" i="58"/>
  <c r="T83" i="58" s="1"/>
  <c r="V194" i="58"/>
  <c r="V167" i="55"/>
  <c r="V218" i="55"/>
  <c r="T82" i="58"/>
  <c r="AC85" i="52"/>
  <c r="D85" i="52" s="1"/>
  <c r="AC88" i="52"/>
  <c r="AD76" i="52" s="1"/>
  <c r="E76" i="52" s="1"/>
  <c r="V101" i="57"/>
  <c r="V188" i="57"/>
  <c r="V284" i="57"/>
  <c r="V128" i="57"/>
  <c r="V77" i="58"/>
  <c r="V131" i="58"/>
  <c r="R262" i="52"/>
  <c r="AK298" i="52"/>
  <c r="AL286" i="52" s="1"/>
  <c r="M286" i="52" s="1"/>
  <c r="V162" i="57"/>
  <c r="V282" i="57"/>
  <c r="AG175" i="52"/>
  <c r="AG178" i="52"/>
  <c r="AG176" i="52"/>
  <c r="H176" i="52" s="1"/>
  <c r="V159" i="59"/>
  <c r="B60" i="46"/>
  <c r="F80" i="46" s="1"/>
  <c r="F81" i="46" s="1"/>
  <c r="V158" i="52"/>
  <c r="V70" i="57"/>
  <c r="V40" i="57"/>
  <c r="V130" i="58"/>
  <c r="J109" i="58"/>
  <c r="V223" i="59"/>
  <c r="R229" i="58"/>
  <c r="V280" i="55"/>
  <c r="V130" i="55"/>
  <c r="V223" i="57"/>
  <c r="V76" i="57"/>
  <c r="V190" i="55"/>
  <c r="V157" i="58"/>
  <c r="V226" i="55"/>
  <c r="V253" i="57"/>
  <c r="V138" i="55"/>
  <c r="V222" i="57"/>
  <c r="V228" i="57"/>
  <c r="V164" i="57"/>
  <c r="V98" i="55"/>
  <c r="V162" i="58"/>
  <c r="V283" i="57"/>
  <c r="V278" i="58"/>
  <c r="V279" i="59"/>
  <c r="V257" i="58"/>
  <c r="V258" i="57"/>
  <c r="V251" i="58"/>
  <c r="V284" i="59"/>
  <c r="V198" i="59"/>
  <c r="V226" i="58"/>
  <c r="V43" i="55"/>
  <c r="V16" i="57"/>
  <c r="V190" i="57"/>
  <c r="L229" i="57"/>
  <c r="V100" i="59"/>
  <c r="V257" i="57"/>
  <c r="V74" i="55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D51" i="49"/>
  <c r="D52" i="49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P51" i="49"/>
  <c r="P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T109" i="55"/>
  <c r="V100" i="58"/>
  <c r="V163" i="57"/>
  <c r="V41" i="58"/>
  <c r="V98" i="57"/>
  <c r="V97" i="58"/>
  <c r="V13" i="57"/>
  <c r="V16" i="58"/>
  <c r="D202" i="53"/>
  <c r="AG113" i="53"/>
  <c r="H113" i="53" s="1"/>
  <c r="H112" i="53"/>
  <c r="F112" i="57"/>
  <c r="P232" i="55"/>
  <c r="V164" i="59"/>
  <c r="V159" i="53"/>
  <c r="V44" i="59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X78" i="59"/>
  <c r="BW99" i="59"/>
  <c r="BG104" i="59"/>
  <c r="BG135" i="59"/>
  <c r="BS138" i="59"/>
  <c r="BF138" i="59"/>
  <c r="BG159" i="59"/>
  <c r="BS12" i="59"/>
  <c r="BW7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W105" i="58"/>
  <c r="BX99" i="58"/>
  <c r="BS100" i="58"/>
  <c r="BX105" i="58"/>
  <c r="BG7" i="58"/>
  <c r="BF102" i="58"/>
  <c r="BX128" i="58"/>
  <c r="BW131" i="58"/>
  <c r="BS105" i="58"/>
  <c r="BS168" i="58"/>
  <c r="BX225" i="58"/>
  <c r="BX228" i="58"/>
  <c r="BG254" i="58"/>
  <c r="BG162" i="58"/>
  <c r="BW162" i="58"/>
  <c r="BX165" i="58"/>
  <c r="BW168" i="58"/>
  <c r="BX191" i="58"/>
  <c r="BF278" i="58"/>
  <c r="BW283" i="58"/>
  <c r="BX168" i="58"/>
  <c r="BX283" i="58"/>
  <c r="BF283" i="58"/>
  <c r="BX162" i="58"/>
  <c r="BS225" i="58"/>
  <c r="BG225" i="58"/>
  <c r="BW225" i="58"/>
  <c r="BF249" i="58"/>
  <c r="BW254" i="58"/>
  <c r="BF257" i="58"/>
  <c r="BG249" i="58"/>
  <c r="BF254" i="58"/>
  <c r="BG257" i="58"/>
  <c r="BS283" i="58"/>
  <c r="BW220" i="58"/>
  <c r="BW228" i="58"/>
  <c r="BW45" i="57"/>
  <c r="BX48" i="57"/>
  <c r="BX135" i="57"/>
  <c r="BW135" i="57"/>
  <c r="BG74" i="57"/>
  <c r="BX74" i="57"/>
  <c r="BS75" i="57"/>
  <c r="BW100" i="57"/>
  <c r="BS74" i="57"/>
  <c r="BF48" i="57"/>
  <c r="BG77" i="57"/>
  <c r="BS37" i="57"/>
  <c r="BF43" i="57"/>
  <c r="BW43" i="57"/>
  <c r="BS43" i="57"/>
  <c r="BW74" i="57"/>
  <c r="BG9" i="57"/>
  <c r="BF100" i="57"/>
  <c r="BG45" i="57"/>
  <c r="BS45" i="57"/>
  <c r="BG98" i="57"/>
  <c r="BX98" i="57"/>
  <c r="BW108" i="57"/>
  <c r="BG108" i="57"/>
  <c r="BS108" i="57"/>
  <c r="BG127" i="57"/>
  <c r="BX161" i="57"/>
  <c r="BS161" i="57"/>
  <c r="BG187" i="57"/>
  <c r="BS48" i="57"/>
  <c r="BX100" i="57"/>
  <c r="BX108" i="57"/>
  <c r="BF108" i="57"/>
  <c r="BS137" i="57"/>
  <c r="BG163" i="57"/>
  <c r="BS163" i="57"/>
  <c r="BF198" i="57"/>
  <c r="BF226" i="57"/>
  <c r="BW161" i="57"/>
  <c r="BW163" i="57"/>
  <c r="BS168" i="57"/>
  <c r="BW187" i="57"/>
  <c r="BX218" i="57"/>
  <c r="BX132" i="57"/>
  <c r="BW192" i="57"/>
  <c r="BS224" i="57"/>
  <c r="BX221" i="57"/>
  <c r="BG221" i="57"/>
  <c r="BS158" i="57"/>
  <c r="BS226" i="57"/>
  <c r="BW226" i="57"/>
  <c r="BF255" i="57"/>
  <c r="BS134" i="57"/>
  <c r="BG255" i="57"/>
  <c r="BW258" i="57"/>
  <c r="BG287" i="57"/>
  <c r="BS218" i="57"/>
  <c r="BW218" i="57"/>
  <c r="BS164" i="55"/>
  <c r="BG188" i="55"/>
  <c r="BS188" i="55"/>
  <c r="BX38" i="55"/>
  <c r="BW167" i="55"/>
  <c r="BW12" i="55"/>
  <c r="BX167" i="55"/>
  <c r="BW188" i="55"/>
  <c r="BF164" i="55"/>
  <c r="BW227" i="55"/>
  <c r="BS219" i="55"/>
  <c r="BX282" i="55"/>
  <c r="BW219" i="55"/>
  <c r="BF282" i="55"/>
  <c r="BX225" i="55"/>
  <c r="BW285" i="55"/>
  <c r="BS285" i="55"/>
  <c r="BF285" i="55"/>
  <c r="BG288" i="55"/>
  <c r="BS282" i="55"/>
  <c r="BW282" i="55"/>
  <c r="BS71" i="53"/>
  <c r="BW39" i="53"/>
  <c r="BF42" i="53"/>
  <c r="BG48" i="53"/>
  <c r="BG14" i="53"/>
  <c r="BW16" i="53"/>
  <c r="BF39" i="53"/>
  <c r="BG42" i="53"/>
  <c r="BF47" i="53"/>
  <c r="BX47" i="53"/>
  <c r="BW71" i="53"/>
  <c r="BF189" i="53"/>
  <c r="BW189" i="53"/>
  <c r="BS189" i="53"/>
  <c r="BF16" i="53"/>
  <c r="BX71" i="53"/>
  <c r="BS102" i="53"/>
  <c r="BX165" i="53"/>
  <c r="BS157" i="53"/>
  <c r="BS165" i="53"/>
  <c r="BW105" i="53"/>
  <c r="BF74" i="53"/>
  <c r="BX78" i="53"/>
  <c r="BW102" i="53"/>
  <c r="BS223" i="53"/>
  <c r="BW249" i="53"/>
  <c r="BF102" i="53"/>
  <c r="BX102" i="53"/>
  <c r="BW165" i="53"/>
  <c r="BF223" i="53"/>
  <c r="BX197" i="53"/>
  <c r="BS194" i="53"/>
  <c r="BS134" i="53"/>
  <c r="BW134" i="53"/>
  <c r="BS191" i="53"/>
  <c r="BF157" i="53"/>
  <c r="BG165" i="53"/>
  <c r="BG252" i="53"/>
  <c r="BW226" i="53"/>
  <c r="BS255" i="53"/>
  <c r="BF165" i="53"/>
  <c r="BS283" i="53"/>
  <c r="BW192" i="53"/>
  <c r="BW220" i="53"/>
  <c r="BW228" i="53"/>
  <c r="BW281" i="53"/>
  <c r="BF278" i="53"/>
  <c r="BW283" i="53"/>
  <c r="BX279" i="52"/>
  <c r="BG258" i="52"/>
  <c r="BW221" i="52"/>
  <c r="BG195" i="52"/>
  <c r="BX194" i="52"/>
  <c r="AO263" i="52"/>
  <c r="P263" i="52" s="1"/>
  <c r="N292" i="52"/>
  <c r="BF10" i="52"/>
  <c r="BG15" i="52"/>
  <c r="AC23" i="52"/>
  <c r="D23" i="52" s="1"/>
  <c r="D22" i="52"/>
  <c r="H79" i="52"/>
  <c r="V15" i="52"/>
  <c r="V41" i="52"/>
  <c r="V101" i="52"/>
  <c r="V135" i="52"/>
  <c r="BE135" i="52"/>
  <c r="BE161" i="52"/>
  <c r="V161" i="52"/>
  <c r="BX69" i="52"/>
  <c r="BX132" i="52"/>
  <c r="BS129" i="52"/>
  <c r="BS8" i="52"/>
  <c r="BF158" i="52"/>
  <c r="BX158" i="52"/>
  <c r="BW168" i="52"/>
  <c r="BW132" i="52"/>
  <c r="BW129" i="52"/>
  <c r="BF129" i="52"/>
  <c r="BX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R142" i="58"/>
  <c r="V228" i="52"/>
  <c r="R172" i="55"/>
  <c r="AQ173" i="57"/>
  <c r="R173" i="57" s="1"/>
  <c r="AK233" i="53"/>
  <c r="L233" i="53" s="1"/>
  <c r="AA97" i="53"/>
  <c r="B97" i="53" s="1"/>
  <c r="T172" i="57"/>
  <c r="AS173" i="57"/>
  <c r="T173" i="57" s="1"/>
  <c r="AQ203" i="59"/>
  <c r="R203" i="59" s="1"/>
  <c r="AD214" i="55"/>
  <c r="AI267" i="58"/>
  <c r="J267" i="58" s="1"/>
  <c r="AI265" i="58"/>
  <c r="AI268" i="58"/>
  <c r="AJ256" i="58" s="1"/>
  <c r="K256" i="58" s="1"/>
  <c r="AG298" i="58"/>
  <c r="AS173" i="59"/>
  <c r="T173" i="59" s="1"/>
  <c r="AS83" i="57"/>
  <c r="T83" i="57" s="1"/>
  <c r="T82" i="57"/>
  <c r="F112" i="59"/>
  <c r="AA8" i="53"/>
  <c r="B8" i="53" s="1"/>
  <c r="AA7" i="52"/>
  <c r="T82" i="55"/>
  <c r="J202" i="57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S58" i="59"/>
  <c r="AG147" i="59"/>
  <c r="H147" i="59" s="1"/>
  <c r="AG146" i="59"/>
  <c r="AH130" i="59" s="1"/>
  <c r="I130" i="59" s="1"/>
  <c r="AG145" i="59"/>
  <c r="H145" i="59" s="1"/>
  <c r="H142" i="59"/>
  <c r="AG143" i="59"/>
  <c r="H143" i="59" s="1"/>
  <c r="AP34" i="53"/>
  <c r="F49" i="53"/>
  <c r="R82" i="59"/>
  <c r="AC53" i="53"/>
  <c r="D53" i="53" s="1"/>
  <c r="D52" i="53"/>
  <c r="AG148" i="59"/>
  <c r="H148" i="59" s="1"/>
  <c r="D112" i="55"/>
  <c r="AD154" i="59"/>
  <c r="AE173" i="55"/>
  <c r="F173" i="55" s="1"/>
  <c r="AE293" i="52"/>
  <c r="F293" i="52" s="1"/>
  <c r="F292" i="52"/>
  <c r="AI118" i="57"/>
  <c r="J118" i="57" s="1"/>
  <c r="AI113" i="57"/>
  <c r="J113" i="57" s="1"/>
  <c r="T292" i="59"/>
  <c r="AQ233" i="53"/>
  <c r="R233" i="53" s="1"/>
  <c r="AA221" i="55"/>
  <c r="B221" i="55" s="1"/>
  <c r="AH4" i="53"/>
  <c r="I4" i="45"/>
  <c r="H202" i="5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5" i="55"/>
  <c r="AC148" i="55"/>
  <c r="AD136" i="55" s="1"/>
  <c r="E136" i="55" s="1"/>
  <c r="AC146" i="55"/>
  <c r="AD130" i="55" s="1"/>
  <c r="E130" i="55" s="1"/>
  <c r="AK178" i="55"/>
  <c r="L178" i="55" s="1"/>
  <c r="AK176" i="55"/>
  <c r="L176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BX8" i="53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W258" i="52"/>
  <c r="AS297" i="55"/>
  <c r="T297" i="55" s="1"/>
  <c r="AS296" i="55"/>
  <c r="AS295" i="55"/>
  <c r="T295" i="55" s="1"/>
  <c r="AM86" i="58"/>
  <c r="A2" i="68"/>
  <c r="R142" i="53"/>
  <c r="AO296" i="59"/>
  <c r="AP280" i="59" s="1"/>
  <c r="BG72" i="52"/>
  <c r="BS224" i="52"/>
  <c r="BF71" i="53"/>
  <c r="AC58" i="58"/>
  <c r="AC55" i="58"/>
  <c r="AD37" i="58" s="1"/>
  <c r="V128" i="58"/>
  <c r="AC57" i="58"/>
  <c r="AD43" i="58" s="1"/>
  <c r="E43" i="58" s="1"/>
  <c r="BS8" i="53"/>
  <c r="BG22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G39" i="53"/>
  <c r="BS45" i="53"/>
  <c r="BX252" i="57"/>
  <c r="AK115" i="58"/>
  <c r="AL97" i="58" s="1"/>
  <c r="M97" i="58" s="1"/>
  <c r="AQ177" i="59"/>
  <c r="AQ176" i="59"/>
  <c r="R176" i="59" s="1"/>
  <c r="AI207" i="53"/>
  <c r="AJ193" i="53" s="1"/>
  <c r="K193" i="53" s="1"/>
  <c r="AI205" i="53"/>
  <c r="AI208" i="53"/>
  <c r="J208" i="53" s="1"/>
  <c r="BX39" i="53"/>
  <c r="AO175" i="53"/>
  <c r="BF288" i="52"/>
  <c r="AM265" i="59"/>
  <c r="AN247" i="59" s="1"/>
  <c r="O247" i="59" s="1"/>
  <c r="BS279" i="52"/>
  <c r="BG283" i="53"/>
  <c r="BG165" i="55"/>
  <c r="BW219" i="59"/>
  <c r="BF219" i="59"/>
  <c r="BG219" i="59"/>
  <c r="BX219" i="59"/>
  <c r="BX68" i="53"/>
  <c r="BW157" i="53"/>
  <c r="BG225" i="55"/>
  <c r="BX11" i="57"/>
  <c r="BX77" i="57"/>
  <c r="BS162" i="58"/>
  <c r="BG198" i="59"/>
  <c r="BW288" i="55"/>
  <c r="BG67" i="57"/>
  <c r="BG102" i="55"/>
  <c r="BG47" i="53"/>
  <c r="BS47" i="53"/>
  <c r="BF188" i="55"/>
  <c r="BX248" i="55"/>
  <c r="BG279" i="52"/>
  <c r="BG194" i="53"/>
  <c r="BX219" i="57"/>
  <c r="BW47" i="53"/>
  <c r="BS40" i="53"/>
  <c r="BG40" i="53"/>
  <c r="BF40" i="53"/>
  <c r="BF100" i="53"/>
  <c r="BW279" i="55"/>
  <c r="V221" i="52"/>
  <c r="BE281" i="52"/>
  <c r="BF100" i="58"/>
  <c r="BF283" i="53"/>
  <c r="BS41" i="55"/>
  <c r="BW98" i="57"/>
  <c r="BG138" i="59"/>
  <c r="BS227" i="57"/>
  <c r="BS10" i="58"/>
  <c r="BS16" i="53"/>
  <c r="BG278" i="53"/>
  <c r="BG75" i="57"/>
  <c r="BS78" i="57"/>
  <c r="BG218" i="57"/>
  <c r="BW128" i="58"/>
  <c r="BX228" i="53"/>
  <c r="BS228" i="53"/>
  <c r="BG227" i="55"/>
  <c r="BG282" i="55"/>
  <c r="BS100" i="57"/>
  <c r="BG100" i="57"/>
  <c r="BW137" i="57"/>
  <c r="BW68" i="58"/>
  <c r="BS227" i="55"/>
  <c r="BG43" i="57"/>
  <c r="BG72" i="57"/>
  <c r="BS39" i="53"/>
  <c r="BX127" i="57"/>
  <c r="BF225" i="58"/>
  <c r="BF163" i="57"/>
  <c r="BG134" i="59"/>
  <c r="BS97" i="58"/>
  <c r="BW72" i="53"/>
  <c r="BF192" i="57"/>
  <c r="BG258" i="57"/>
  <c r="BX100" i="58"/>
  <c r="BF165" i="58"/>
  <c r="BS72" i="59"/>
  <c r="BF72" i="59"/>
  <c r="BG219" i="55"/>
  <c r="BW287" i="55"/>
  <c r="BG48" i="57"/>
  <c r="BS69" i="57"/>
  <c r="BX138" i="57"/>
  <c r="BG70" i="58"/>
  <c r="BG101" i="57"/>
  <c r="BF220" i="58"/>
  <c r="BX159" i="59"/>
  <c r="BF159" i="59"/>
  <c r="BF72" i="57"/>
  <c r="BF101" i="57"/>
  <c r="BF283" i="57"/>
  <c r="BG75" i="59"/>
  <c r="BG258" i="58"/>
  <c r="BG195" i="59"/>
  <c r="BX68" i="58"/>
  <c r="BF228" i="58"/>
  <c r="BW15" i="59"/>
  <c r="BX15" i="59"/>
  <c r="BS105" i="59"/>
  <c r="BF191" i="58"/>
  <c r="BG7" i="59"/>
  <c r="BS70" i="59"/>
  <c r="BF164" i="59"/>
  <c r="BS221" i="59"/>
  <c r="BF131" i="57"/>
  <c r="BG189" i="57"/>
  <c r="BF218" i="57"/>
  <c r="BF132" i="59"/>
  <c r="BF108" i="58"/>
  <c r="BX104" i="59"/>
  <c r="BF101" i="58"/>
  <c r="BF162" i="58"/>
  <c r="BG107" i="59"/>
  <c r="BS251" i="59"/>
  <c r="BF128" i="58"/>
  <c r="BG286" i="58"/>
  <c r="BG78" i="59"/>
  <c r="BG167" i="59"/>
  <c r="BS282" i="59"/>
  <c r="BW285" i="59"/>
  <c r="V286" i="57"/>
  <c r="BE278" i="57"/>
  <c r="AU289" i="57"/>
  <c r="V289" i="57" s="1"/>
  <c r="BS253" i="57"/>
  <c r="BG253" i="57"/>
  <c r="BF247" i="57"/>
  <c r="BS247" i="57"/>
  <c r="BG247" i="57"/>
  <c r="BW247" i="57"/>
  <c r="P229" i="57"/>
  <c r="AU199" i="57"/>
  <c r="BB200" i="57" s="1"/>
  <c r="V196" i="57"/>
  <c r="BG166" i="57"/>
  <c r="BS166" i="57"/>
  <c r="BW166" i="57"/>
  <c r="BG160" i="57"/>
  <c r="BX158" i="57"/>
  <c r="V158" i="57"/>
  <c r="BG158" i="57"/>
  <c r="BF158" i="57"/>
  <c r="BW158" i="57"/>
  <c r="V157" i="57"/>
  <c r="V130" i="57"/>
  <c r="BF107" i="57"/>
  <c r="BF106" i="57"/>
  <c r="BW103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X76" i="57"/>
  <c r="BW223" i="53"/>
  <c r="BG223" i="53"/>
  <c r="BG254" i="55"/>
  <c r="BF45" i="57"/>
  <c r="BF187" i="57"/>
  <c r="BG105" i="58"/>
  <c r="BF248" i="55"/>
  <c r="BX258" i="57"/>
  <c r="BS160" i="57"/>
  <c r="BF168" i="58"/>
  <c r="BF279" i="57"/>
  <c r="BW78" i="58"/>
  <c r="K33" i="49"/>
  <c r="BG285" i="57"/>
  <c r="BG133" i="59"/>
  <c r="BS225" i="59"/>
  <c r="BG226" i="57"/>
  <c r="BX198" i="52"/>
  <c r="BW11" i="57"/>
  <c r="BG250" i="57"/>
  <c r="BW194" i="58"/>
  <c r="BS222" i="59"/>
  <c r="BF251" i="59"/>
  <c r="BG11" i="53"/>
  <c r="BS11" i="53"/>
  <c r="BX11" i="53"/>
  <c r="BG157" i="53"/>
  <c r="BF192" i="53"/>
  <c r="BF8" i="57"/>
  <c r="BG278" i="57"/>
  <c r="BS284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AT4" i="59"/>
  <c r="U4" i="5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X277" i="58"/>
  <c r="BW277" i="58"/>
  <c r="BG277" i="58"/>
  <c r="BW256" i="58"/>
  <c r="V253" i="58"/>
  <c r="AU229" i="58"/>
  <c r="V229" i="58" s="1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T80" i="46"/>
  <c r="T81" i="46" s="1"/>
  <c r="B89" i="46"/>
  <c r="D80" i="46"/>
  <c r="D81" i="46" s="1"/>
  <c r="B61" i="46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F227" i="55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G220" i="57"/>
  <c r="BS97" i="53"/>
  <c r="BF218" i="53"/>
  <c r="BF254" i="55"/>
  <c r="BG157" i="57"/>
  <c r="BG187" i="58"/>
  <c r="BE39" i="52"/>
  <c r="BG136" i="57"/>
  <c r="BG166" i="58"/>
  <c r="V286" i="59"/>
  <c r="BW256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S190" i="59"/>
  <c r="BW190" i="59"/>
  <c r="BF190" i="59"/>
  <c r="BW187" i="59"/>
  <c r="V187" i="59"/>
  <c r="BS166" i="59"/>
  <c r="BX166" i="59"/>
  <c r="BW166" i="59"/>
  <c r="BF166" i="59"/>
  <c r="BG163" i="59"/>
  <c r="BG161" i="59"/>
  <c r="BW161" i="59"/>
  <c r="BF161" i="59"/>
  <c r="V161" i="59"/>
  <c r="BF157" i="59"/>
  <c r="BW133" i="59"/>
  <c r="BW130" i="59"/>
  <c r="BF130" i="59"/>
  <c r="BS130" i="59"/>
  <c r="BG130" i="59"/>
  <c r="BX127" i="59"/>
  <c r="BF127" i="59"/>
  <c r="BS127" i="59"/>
  <c r="BW127" i="59"/>
  <c r="BG127" i="59"/>
  <c r="H139" i="59"/>
  <c r="V107" i="59"/>
  <c r="BF107" i="59"/>
  <c r="BX107" i="59"/>
  <c r="BW107" i="59"/>
  <c r="V102" i="59"/>
  <c r="BG100" i="59"/>
  <c r="BS100" i="59"/>
  <c r="BW100" i="59"/>
  <c r="V97" i="59"/>
  <c r="V76" i="59"/>
  <c r="BF76" i="59"/>
  <c r="BX76" i="59"/>
  <c r="BG74" i="59"/>
  <c r="BF74" i="59"/>
  <c r="V74" i="59"/>
  <c r="BS73" i="59"/>
  <c r="BG70" i="59"/>
  <c r="BF67" i="59"/>
  <c r="BG67" i="59"/>
  <c r="BW67" i="59"/>
  <c r="AU49" i="59"/>
  <c r="V49" i="59" s="1"/>
  <c r="BG41" i="59"/>
  <c r="J49" i="59"/>
  <c r="V40" i="59"/>
  <c r="BG13" i="59"/>
  <c r="BF13" i="59"/>
  <c r="BW13" i="59"/>
  <c r="V11" i="59"/>
  <c r="BE10" i="59"/>
  <c r="BF7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F14" i="59"/>
  <c r="BG14" i="59"/>
  <c r="BG17" i="59"/>
  <c r="BS17" i="59"/>
  <c r="BW17" i="59"/>
  <c r="BF17" i="59"/>
  <c r="BX17" i="59"/>
  <c r="BS38" i="59"/>
  <c r="BX38" i="59"/>
  <c r="BG38" i="59"/>
  <c r="BF38" i="59"/>
  <c r="BW38" i="59"/>
  <c r="BS40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W283" i="59"/>
  <c r="BS283" i="59"/>
  <c r="BX283" i="59"/>
  <c r="BG283" i="59"/>
  <c r="M4" i="49"/>
  <c r="AL4" i="57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E196" i="55"/>
  <c r="V196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AC293" i="55"/>
  <c r="D293" i="55" s="1"/>
  <c r="D292" i="55"/>
  <c r="T172" i="58"/>
  <c r="AS173" i="58"/>
  <c r="T173" i="58" s="1"/>
  <c r="AE263" i="59"/>
  <c r="F263" i="59" s="1"/>
  <c r="F262" i="59"/>
  <c r="AD244" i="57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U19" i="59"/>
  <c r="BB20" i="59" s="1"/>
  <c r="AA161" i="57"/>
  <c r="B161" i="57" s="1"/>
  <c r="B3" i="55"/>
  <c r="P142" i="59"/>
  <c r="AO143" i="59"/>
  <c r="P143" i="59" s="1"/>
  <c r="AJ214" i="53"/>
  <c r="F205" i="50"/>
  <c r="R112" i="52"/>
  <c r="T292" i="55"/>
  <c r="AS298" i="55"/>
  <c r="T298" i="55" s="1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G40" i="57"/>
  <c r="BS67" i="59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F256" i="57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V104" i="55"/>
  <c r="BG71" i="57"/>
  <c r="BX71" i="55"/>
  <c r="BE39" i="53"/>
  <c r="V39" i="53"/>
  <c r="BE47" i="53"/>
  <c r="V47" i="53"/>
  <c r="BE45" i="55"/>
  <c r="V45" i="55"/>
  <c r="BE37" i="57"/>
  <c r="BX37" i="57"/>
  <c r="V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F283" i="59"/>
  <c r="BW247" i="59"/>
  <c r="BE247" i="59"/>
  <c r="BX247" i="59"/>
  <c r="BX190" i="59"/>
  <c r="BX187" i="59"/>
  <c r="BE188" i="59"/>
  <c r="BS195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P244" i="55"/>
  <c r="AD34" i="59"/>
  <c r="L109" i="46"/>
  <c r="L110" i="46" s="1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X74" i="55"/>
  <c r="BW74" i="55"/>
  <c r="BG76" i="55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W160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S221" i="55"/>
  <c r="BX221" i="55"/>
  <c r="BG221" i="55"/>
  <c r="BW221" i="55"/>
  <c r="BW223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AF64" i="53"/>
  <c r="S14" i="16"/>
  <c r="AP274" i="52" s="1"/>
  <c r="R12" i="16"/>
  <c r="AN214" i="52" s="1"/>
  <c r="AN214" i="53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F16" i="55"/>
  <c r="BG16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V199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S277" i="57"/>
  <c r="BW27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V169" i="58" s="1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X76" i="55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6" i="57"/>
  <c r="BF161" i="52"/>
  <c r="BX191" i="59"/>
  <c r="AN274" i="52"/>
  <c r="AN184" i="52"/>
  <c r="Q244" i="52"/>
  <c r="Q64" i="55"/>
  <c r="Q4" i="55"/>
  <c r="Q64" i="57"/>
  <c r="Q244" i="55"/>
  <c r="Q274" i="55"/>
  <c r="Q154" i="53"/>
  <c r="Q274" i="53"/>
  <c r="Q4" i="59"/>
  <c r="Q244" i="57"/>
  <c r="Q214" i="57"/>
  <c r="Q64" i="52"/>
  <c r="Q4" i="53"/>
  <c r="Q184" i="53"/>
  <c r="G184" i="59"/>
  <c r="G4" i="41"/>
  <c r="G214" i="53"/>
  <c r="AD124" i="53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H214" i="52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H15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G4" i="57"/>
  <c r="G214" i="55"/>
  <c r="AT214" i="52"/>
  <c r="G154" i="59"/>
  <c r="G214" i="59"/>
  <c r="G4" i="58"/>
  <c r="G214" i="57"/>
  <c r="G34" i="55"/>
  <c r="G94" i="57"/>
  <c r="G64" i="53"/>
  <c r="G154" i="55"/>
  <c r="G94" i="52"/>
  <c r="G64" i="59"/>
  <c r="G274" i="55"/>
  <c r="G244" i="52"/>
  <c r="G154" i="53"/>
  <c r="S4" i="41"/>
  <c r="S94" i="52"/>
  <c r="S184" i="57"/>
  <c r="S124" i="59"/>
  <c r="S244" i="55"/>
  <c r="S34" i="55"/>
  <c r="E4" i="59"/>
  <c r="G4" i="55"/>
  <c r="G62" i="45"/>
  <c r="G274" i="59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P109" i="46"/>
  <c r="P110" i="46" s="1"/>
  <c r="H109" i="46"/>
  <c r="H110" i="46" s="1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X227" i="55"/>
  <c r="BF282" i="58"/>
  <c r="BF74" i="55"/>
  <c r="BG71" i="59"/>
  <c r="Q33" i="45"/>
  <c r="BE221" i="59"/>
  <c r="V221" i="59"/>
  <c r="BS157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F166" i="58"/>
  <c r="BG248" i="55"/>
  <c r="BW127" i="53"/>
  <c r="BW188" i="58"/>
  <c r="BS42" i="59"/>
  <c r="BF100" i="59"/>
  <c r="BW37" i="58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AU289" i="55"/>
  <c r="V289" i="55" s="1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BF247" i="55"/>
  <c r="BS247" i="55"/>
  <c r="BG247" i="55"/>
  <c r="AU259" i="55"/>
  <c r="BB260" i="55" s="1"/>
  <c r="BX226" i="55"/>
  <c r="BF226" i="55"/>
  <c r="BS226" i="55"/>
  <c r="BF224" i="55"/>
  <c r="BW224" i="55"/>
  <c r="BG223" i="55"/>
  <c r="BS223" i="55"/>
  <c r="BF223" i="55"/>
  <c r="BF220" i="55"/>
  <c r="BW220" i="55"/>
  <c r="BS220" i="55"/>
  <c r="BX220" i="55"/>
  <c r="BW217" i="55"/>
  <c r="AU229" i="55"/>
  <c r="V229" i="55" s="1"/>
  <c r="BG217" i="55"/>
  <c r="BX217" i="55"/>
  <c r="BF217" i="55"/>
  <c r="V217" i="55"/>
  <c r="BF196" i="55"/>
  <c r="BX196" i="55"/>
  <c r="BG196" i="55"/>
  <c r="BS196" i="55"/>
  <c r="BF193" i="55"/>
  <c r="BS193" i="55"/>
  <c r="V193" i="55"/>
  <c r="BW193" i="55"/>
  <c r="BG193" i="55"/>
  <c r="BF190" i="55"/>
  <c r="BG190" i="55"/>
  <c r="BW190" i="55"/>
  <c r="BF187" i="55"/>
  <c r="V187" i="55"/>
  <c r="BW187" i="55"/>
  <c r="BS187" i="55"/>
  <c r="BG166" i="55"/>
  <c r="BS166" i="55"/>
  <c r="BF166" i="55"/>
  <c r="BF163" i="55"/>
  <c r="BG163" i="55"/>
  <c r="BS163" i="55"/>
  <c r="BS160" i="55"/>
  <c r="BG160" i="55"/>
  <c r="BF160" i="55"/>
  <c r="V160" i="55"/>
  <c r="AU169" i="55"/>
  <c r="BB170" i="55" s="1"/>
  <c r="BW157" i="55"/>
  <c r="BF157" i="55"/>
  <c r="BG157" i="55"/>
  <c r="BG136" i="55"/>
  <c r="BX136" i="55"/>
  <c r="BF136" i="55"/>
  <c r="BW136" i="55"/>
  <c r="BE127" i="55"/>
  <c r="BX127" i="55"/>
  <c r="AU139" i="55"/>
  <c r="BB140" i="55" s="1"/>
  <c r="V106" i="55"/>
  <c r="BG103" i="55"/>
  <c r="BS103" i="55"/>
  <c r="BW103" i="55"/>
  <c r="V103" i="55"/>
  <c r="V101" i="55"/>
  <c r="V100" i="55"/>
  <c r="BS100" i="55"/>
  <c r="BX100" i="55"/>
  <c r="BF100" i="55"/>
  <c r="BE97" i="55"/>
  <c r="BX97" i="55"/>
  <c r="BW97" i="55"/>
  <c r="BF97" i="55"/>
  <c r="AU109" i="55"/>
  <c r="V109" i="55" s="1"/>
  <c r="BG97" i="55"/>
  <c r="BF76" i="55"/>
  <c r="BW76" i="55"/>
  <c r="BS77" i="55"/>
  <c r="BX77" i="55"/>
  <c r="BW77" i="55"/>
  <c r="V77" i="55"/>
  <c r="BW73" i="55"/>
  <c r="BS73" i="55"/>
  <c r="BW70" i="55"/>
  <c r="N79" i="55"/>
  <c r="V67" i="55"/>
  <c r="V46" i="55"/>
  <c r="BX43" i="55"/>
  <c r="BW40" i="55"/>
  <c r="BG40" i="55"/>
  <c r="BF40" i="55"/>
  <c r="BS40" i="55"/>
  <c r="BS37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AF244" i="52"/>
  <c r="AF244" i="53"/>
  <c r="E214" i="55"/>
  <c r="E34" i="57"/>
  <c r="E244" i="58"/>
  <c r="E154" i="52"/>
  <c r="AD4" i="52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AR64" i="52"/>
  <c r="E33" i="41"/>
  <c r="AJ244" i="52"/>
  <c r="AJ244" i="53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94" i="53"/>
  <c r="G64" i="52"/>
  <c r="G244" i="53"/>
  <c r="G244" i="57"/>
  <c r="G4" i="53"/>
  <c r="I94" i="53"/>
  <c r="I34" i="53"/>
  <c r="I274" i="55"/>
  <c r="AF94" i="53"/>
  <c r="O33" i="41"/>
  <c r="AT94" i="53"/>
  <c r="Q154" i="55"/>
  <c r="Q244" i="53"/>
  <c r="Q34" i="53"/>
  <c r="Q214" i="55"/>
  <c r="S4" i="50"/>
  <c r="AR4" i="58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3" i="55"/>
  <c r="BS43" i="55"/>
  <c r="BG43" i="55"/>
  <c r="BW46" i="55"/>
  <c r="BG46" i="55"/>
  <c r="BF46" i="55"/>
  <c r="BF50" i="55" s="1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AD184" i="55"/>
  <c r="BG67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BF43" i="55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S67" i="55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D109" i="46"/>
  <c r="D110" i="46" s="1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BX7" i="57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E131" i="57"/>
  <c r="V131" i="57"/>
  <c r="O91" i="46"/>
  <c r="I91" i="46"/>
  <c r="U91" i="46"/>
  <c r="S91" i="46"/>
  <c r="M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AO203" i="55"/>
  <c r="P203" i="55" s="1"/>
  <c r="T262" i="58"/>
  <c r="BG71" i="52"/>
  <c r="BW13" i="53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C15" i="16" s="1"/>
  <c r="BH7" i="16"/>
  <c r="BB10" i="16"/>
  <c r="BD5" i="16"/>
  <c r="BC10" i="16"/>
  <c r="AH154" i="55" s="1"/>
  <c r="BH12" i="16"/>
  <c r="AR214" i="55" s="1"/>
  <c r="BE5" i="16"/>
  <c r="BA8" i="16"/>
  <c r="E91" i="46" s="1"/>
  <c r="BD10" i="16"/>
  <c r="AJ154" i="55" s="1"/>
  <c r="BB8" i="16"/>
  <c r="G91" i="46" s="1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BW10" i="16"/>
  <c r="AH154" i="57" s="1"/>
  <c r="BX157" i="53"/>
  <c r="AU199" i="55"/>
  <c r="BB200" i="55" s="1"/>
  <c r="D199" i="55"/>
  <c r="BG46" i="58"/>
  <c r="BE256" i="58"/>
  <c r="J51" i="46"/>
  <c r="J52" i="46" s="1"/>
  <c r="V252" i="52"/>
  <c r="BG167" i="57"/>
  <c r="BX196" i="58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103" i="59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AD64" i="59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CD5" i="16"/>
  <c r="AN64" i="57"/>
  <c r="DR13" i="16"/>
  <c r="AU19" i="55"/>
  <c r="V19" i="55"/>
  <c r="AR154" i="53"/>
  <c r="AR154" i="52"/>
  <c r="K33" i="41"/>
  <c r="AJ34" i="52"/>
  <c r="AR124" i="53"/>
  <c r="AR124" i="52"/>
  <c r="AF124" i="53"/>
  <c r="E4" i="50"/>
  <c r="AD4" i="58"/>
  <c r="AJ244" i="57"/>
  <c r="R109" i="46"/>
  <c r="R110" i="46" s="1"/>
  <c r="F109" i="46"/>
  <c r="F110" i="46" s="1"/>
  <c r="N109" i="46"/>
  <c r="N110" i="46" s="1"/>
  <c r="J109" i="46"/>
  <c r="J110" i="46" s="1"/>
  <c r="B118" i="46"/>
  <c r="B90" i="46"/>
  <c r="T109" i="46"/>
  <c r="T110" i="46" s="1"/>
  <c r="AJ124" i="52"/>
  <c r="AJ124" i="53"/>
  <c r="F109" i="45"/>
  <c r="F110" i="45" s="1"/>
  <c r="AN94" i="53"/>
  <c r="Q64" i="58"/>
  <c r="S91" i="45"/>
  <c r="M124" i="59"/>
  <c r="M94" i="55"/>
  <c r="M4" i="55"/>
  <c r="M184" i="55"/>
  <c r="M214" i="53"/>
  <c r="M94" i="59"/>
  <c r="H109" i="45"/>
  <c r="H110" i="45" s="1"/>
  <c r="AJ64" i="53"/>
  <c r="AR184" i="52"/>
  <c r="V8" i="16"/>
  <c r="U4" i="45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124" i="57"/>
  <c r="Q94" i="59"/>
  <c r="Q274" i="58"/>
  <c r="Q34" i="57"/>
  <c r="Q184" i="52"/>
  <c r="Q34" i="59"/>
  <c r="Q244" i="59"/>
  <c r="Q34" i="55"/>
  <c r="Q4" i="57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V251" i="52"/>
  <c r="BE251" i="52"/>
  <c r="BE73" i="55"/>
  <c r="BX73" i="55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95" i="52"/>
  <c r="BS69" i="53"/>
  <c r="BF219" i="53"/>
  <c r="BW8" i="55"/>
  <c r="BG108" i="58"/>
  <c r="V250" i="55"/>
  <c r="BE250" i="55"/>
  <c r="BX103" i="55"/>
  <c r="BW16" i="55"/>
  <c r="BW37" i="55"/>
  <c r="BG100" i="55"/>
  <c r="BS192" i="55"/>
  <c r="BX192" i="57"/>
  <c r="BS76" i="55"/>
  <c r="BW163" i="55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BB20" i="55"/>
  <c r="D138" i="46"/>
  <c r="D139" i="46" s="1"/>
  <c r="M120" i="46"/>
  <c r="F138" i="46"/>
  <c r="F139" i="46" s="1"/>
  <c r="P138" i="46"/>
  <c r="P139" i="46" s="1"/>
  <c r="O120" i="46"/>
  <c r="L138" i="46"/>
  <c r="L139" i="46" s="1"/>
  <c r="J138" i="46"/>
  <c r="J139" i="46" s="1"/>
  <c r="AF64" i="59"/>
  <c r="BS280" i="57"/>
  <c r="BG280" i="57"/>
  <c r="BF280" i="57"/>
  <c r="BX251" i="57"/>
  <c r="BG251" i="57"/>
  <c r="BS251" i="57"/>
  <c r="BW251" i="57"/>
  <c r="BG196" i="57"/>
  <c r="BS196" i="57"/>
  <c r="BW196" i="57"/>
  <c r="BE187" i="57"/>
  <c r="BX187" i="57"/>
  <c r="BS130" i="57"/>
  <c r="BG130" i="57"/>
  <c r="BW130" i="57"/>
  <c r="BX130" i="57"/>
  <c r="AU139" i="57"/>
  <c r="BB140" i="57" s="1"/>
  <c r="P139" i="57"/>
  <c r="AU79" i="57"/>
  <c r="AU19" i="57"/>
  <c r="V19" i="57" s="1"/>
  <c r="BF7" i="57"/>
  <c r="BS7" i="57"/>
  <c r="AJ154" i="53"/>
  <c r="AJ154" i="52"/>
  <c r="DI15" i="16"/>
  <c r="E62" i="51"/>
  <c r="AR64" i="55"/>
  <c r="BJ11" i="16"/>
  <c r="E4" i="46"/>
  <c r="U33" i="51"/>
  <c r="AT34" i="59"/>
  <c r="AN64" i="53"/>
  <c r="O4" i="49"/>
  <c r="AN4" i="57"/>
  <c r="N80" i="51"/>
  <c r="N81" i="51" s="1"/>
  <c r="M62" i="5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DR6" i="16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Q214" i="59"/>
  <c r="Q274" i="52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G37" i="55"/>
  <c r="BX166" i="57"/>
  <c r="BX217" i="57"/>
  <c r="BW101" i="53"/>
  <c r="BS195" i="53"/>
  <c r="BX43" i="57"/>
  <c r="BX223" i="55"/>
  <c r="BF46" i="58"/>
  <c r="BW196" i="55"/>
  <c r="BE16" i="55"/>
  <c r="BX16" i="55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X187" i="58"/>
  <c r="BW187" i="58"/>
  <c r="BF187" i="58"/>
  <c r="BW163" i="58"/>
  <c r="BE163" i="58"/>
  <c r="BX163" i="58"/>
  <c r="BS163" i="58"/>
  <c r="BG163" i="58"/>
  <c r="BE160" i="58"/>
  <c r="BX160" i="58"/>
  <c r="BB17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V19" i="58" s="1"/>
  <c r="V49" i="58"/>
  <c r="BB20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Q15" i="16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V109" i="58"/>
  <c r="K4" i="59"/>
  <c r="S33" i="41"/>
  <c r="I120" i="46"/>
  <c r="Q120" i="46"/>
  <c r="AJ94" i="57"/>
  <c r="BX15" i="16"/>
  <c r="CD8" i="16"/>
  <c r="AJ94" i="53"/>
  <c r="AF4" i="57"/>
  <c r="B118" i="45"/>
  <c r="I120" i="45" s="1"/>
  <c r="D109" i="45"/>
  <c r="D110" i="45" s="1"/>
  <c r="T109" i="45"/>
  <c r="T110" i="45" s="1"/>
  <c r="G91" i="45"/>
  <c r="AM15" i="16"/>
  <c r="AJ274" i="52"/>
  <c r="AL214" i="57"/>
  <c r="CD12" i="16"/>
  <c r="I91" i="51"/>
  <c r="U91" i="51"/>
  <c r="F109" i="51"/>
  <c r="F110" i="51" s="1"/>
  <c r="T109" i="51"/>
  <c r="T110" i="51" s="1"/>
  <c r="O91" i="5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N15" i="16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E34" i="58"/>
  <c r="E154" i="53"/>
  <c r="E4" i="58"/>
  <c r="E124" i="53"/>
  <c r="E4" i="55"/>
  <c r="E94" i="58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Q64" i="59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Q184" i="57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163" i="57"/>
  <c r="BX223" i="57"/>
  <c r="BX226" i="57"/>
  <c r="BS16" i="55"/>
  <c r="BS288" i="52"/>
  <c r="BE137" i="52"/>
  <c r="V137" i="52"/>
  <c r="BX166" i="58"/>
  <c r="BG253" i="58"/>
  <c r="BG161" i="57"/>
  <c r="BX256" i="57"/>
  <c r="BG106" i="58"/>
  <c r="BW127" i="58"/>
  <c r="BW190" i="58"/>
  <c r="BX11" i="59"/>
  <c r="BG48" i="58"/>
  <c r="BS187" i="58"/>
  <c r="BS78" i="53"/>
  <c r="BX247" i="57"/>
  <c r="BF279" i="58"/>
  <c r="BG187" i="55"/>
  <c r="BX16" i="57"/>
  <c r="BW247" i="58"/>
  <c r="BS97" i="55"/>
  <c r="BG7" i="57"/>
  <c r="BS286" i="58"/>
  <c r="BF11" i="53"/>
  <c r="BG286" i="55"/>
  <c r="BG12" i="58"/>
  <c r="BS227" i="52"/>
  <c r="BX70" i="57"/>
  <c r="BG78" i="58"/>
  <c r="BF45" i="53"/>
  <c r="BS283" i="55"/>
  <c r="BX196" i="57"/>
  <c r="BS217" i="55"/>
  <c r="BX17" i="57"/>
  <c r="BF138" i="58"/>
  <c r="BE98" i="58"/>
  <c r="BW280" i="57"/>
  <c r="BG226" i="55"/>
  <c r="BE223" i="58"/>
  <c r="BX223" i="58"/>
  <c r="B119" i="45"/>
  <c r="G120" i="45"/>
  <c r="O120" i="45"/>
  <c r="S120" i="45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V79" i="59" s="1"/>
  <c r="BB50" i="59"/>
  <c r="BW48" i="59"/>
  <c r="BS48" i="59"/>
  <c r="BG48" i="59"/>
  <c r="BX48" i="59"/>
  <c r="BG40" i="59"/>
  <c r="BW37" i="59"/>
  <c r="BS16" i="59"/>
  <c r="BE13" i="59"/>
  <c r="BX13" i="59"/>
  <c r="V7" i="59"/>
  <c r="V19" i="59"/>
  <c r="AU289" i="58"/>
  <c r="BB290" i="58" s="1"/>
  <c r="BB290" i="55"/>
  <c r="BB290" i="57"/>
  <c r="V289" i="59"/>
  <c r="V259" i="55"/>
  <c r="V252" i="59"/>
  <c r="V253" i="53"/>
  <c r="V251" i="55"/>
  <c r="BF253" i="59"/>
  <c r="AU259" i="58"/>
  <c r="V259" i="58" s="1"/>
  <c r="BS250" i="59"/>
  <c r="AU259" i="59"/>
  <c r="V259" i="59" s="1"/>
  <c r="BG220" i="55"/>
  <c r="BX224" i="53"/>
  <c r="BX220" i="57"/>
  <c r="BS187" i="59"/>
  <c r="AU199" i="59"/>
  <c r="BB200" i="59" s="1"/>
  <c r="BS191" i="59"/>
  <c r="BF193" i="59"/>
  <c r="BE187" i="58"/>
  <c r="BS157" i="55"/>
  <c r="BF163" i="58"/>
  <c r="BX158" i="59"/>
  <c r="V159" i="58"/>
  <c r="BX157" i="57"/>
  <c r="BS136" i="58"/>
  <c r="BF130" i="57"/>
  <c r="V139" i="55"/>
  <c r="V139" i="58"/>
  <c r="BF132" i="58"/>
  <c r="BF140" i="58" s="1"/>
  <c r="BG97" i="59"/>
  <c r="V109" i="57"/>
  <c r="V104" i="58"/>
  <c r="BF106" i="59"/>
  <c r="BE101" i="58"/>
  <c r="BW69" i="59"/>
  <c r="BX77" i="59"/>
  <c r="BF77" i="59"/>
  <c r="BG73" i="59"/>
  <c r="AU79" i="55"/>
  <c r="V79" i="55" s="1"/>
  <c r="V67" i="53"/>
  <c r="V76" i="55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BF80" i="55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AU49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20" i="59" s="1"/>
  <c r="BF18" i="58"/>
  <c r="V16" i="59"/>
  <c r="V199" i="59"/>
  <c r="BX196" i="59"/>
  <c r="H259" i="59"/>
  <c r="BE103" i="59"/>
  <c r="V106" i="59"/>
  <c r="AU229" i="59"/>
  <c r="V229" i="59" s="1"/>
  <c r="T112" i="59"/>
  <c r="BB260" i="58"/>
  <c r="BE70" i="58"/>
  <c r="BX70" i="58"/>
  <c r="BE196" i="58"/>
  <c r="BE134" i="58"/>
  <c r="BE280" i="58"/>
  <c r="BX280" i="58"/>
  <c r="V139" i="57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B50" i="55"/>
  <c r="V49" i="55"/>
  <c r="BF163" i="53" l="1"/>
  <c r="BG103" i="53"/>
  <c r="BS286" i="53"/>
  <c r="BW286" i="53"/>
  <c r="BF286" i="53"/>
  <c r="AU289" i="53"/>
  <c r="BF277" i="53"/>
  <c r="BG277" i="53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V130" i="53"/>
  <c r="BG130" i="53"/>
  <c r="BF130" i="53"/>
  <c r="BS130" i="53"/>
  <c r="N42" i="79"/>
  <c r="BW106" i="53"/>
  <c r="BS106" i="53"/>
  <c r="BG106" i="53"/>
  <c r="BS103" i="53"/>
  <c r="BS100" i="53"/>
  <c r="V109" i="53"/>
  <c r="AU79" i="53"/>
  <c r="BX43" i="53"/>
  <c r="V43" i="53"/>
  <c r="BG37" i="53"/>
  <c r="BW37" i="53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F230" i="53" s="1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F20" i="55" s="1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BF134" i="57"/>
  <c r="BX134" i="57"/>
  <c r="BX136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BW286" i="57"/>
  <c r="BS286" i="57"/>
  <c r="BF286" i="57"/>
  <c r="BF290" i="57" s="1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T188" i="58" s="1"/>
  <c r="BG195" i="58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F170" i="59" s="1"/>
  <c r="BW163" i="59"/>
  <c r="BF189" i="59"/>
  <c r="BF200" i="59" s="1"/>
  <c r="BW189" i="59"/>
  <c r="BW195" i="59"/>
  <c r="BF195" i="59"/>
  <c r="BX195" i="59"/>
  <c r="BF197" i="59"/>
  <c r="BX197" i="59"/>
  <c r="BG197" i="59"/>
  <c r="BW221" i="59"/>
  <c r="BF221" i="59"/>
  <c r="BF230" i="59" s="1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M41" i="79"/>
  <c r="N43" i="81"/>
  <c r="O43" i="81" s="1"/>
  <c r="N4" i="82"/>
  <c r="O4" i="82" s="1"/>
  <c r="M20" i="82"/>
  <c r="B147" i="45"/>
  <c r="BB140" i="53"/>
  <c r="CD7" i="16"/>
  <c r="E64" i="59"/>
  <c r="U34" i="52"/>
  <c r="BG16" i="57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V160" i="57"/>
  <c r="BE193" i="57"/>
  <c r="V193" i="57"/>
  <c r="BY15" i="16"/>
  <c r="V79" i="58"/>
  <c r="BB110" i="55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V289" i="58"/>
  <c r="L138" i="45"/>
  <c r="L139" i="45" s="1"/>
  <c r="L109" i="45"/>
  <c r="L110" i="45" s="1"/>
  <c r="V199" i="55"/>
  <c r="BJ13" i="16"/>
  <c r="E214" i="57"/>
  <c r="AO15" i="16"/>
  <c r="AH4" i="59"/>
  <c r="BG43" i="53"/>
  <c r="N21" i="79" s="1"/>
  <c r="BW217" i="53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B230" i="55"/>
  <c r="BG251" i="53"/>
  <c r="BW15" i="53"/>
  <c r="M93" i="79" s="1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BB110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T254" i="57" s="1"/>
  <c r="BX44" i="57"/>
  <c r="BG252" i="52"/>
  <c r="BX219" i="53"/>
  <c r="BW225" i="53"/>
  <c r="BG38" i="53"/>
  <c r="BS105" i="52"/>
  <c r="BF9" i="53"/>
  <c r="BF197" i="57"/>
  <c r="BG18" i="57"/>
  <c r="BS128" i="57"/>
  <c r="BB80" i="55"/>
  <c r="BB20" i="57"/>
  <c r="BB80" i="59"/>
  <c r="BF110" i="59"/>
  <c r="BF170" i="58"/>
  <c r="V169" i="59"/>
  <c r="CD6" i="16"/>
  <c r="AF244" i="55"/>
  <c r="O214" i="52"/>
  <c r="E4" i="57"/>
  <c r="V14" i="16"/>
  <c r="BS44" i="52"/>
  <c r="BG188" i="52"/>
  <c r="BG193" i="57"/>
  <c r="BX44" i="53"/>
  <c r="BW249" i="59"/>
  <c r="BS18" i="57"/>
  <c r="BF12" i="53"/>
  <c r="BS9" i="52"/>
  <c r="BF198" i="55"/>
  <c r="BF200" i="55" s="1"/>
  <c r="BS105" i="57"/>
  <c r="V139" i="59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F290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BF80" i="58" s="1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F170" i="57" s="1"/>
  <c r="BS164" i="57"/>
  <c r="BX193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BX247" i="58"/>
  <c r="BX250" i="58"/>
  <c r="BX278" i="58"/>
  <c r="BW278" i="58"/>
  <c r="BS278" i="58"/>
  <c r="BW286" i="58"/>
  <c r="BF286" i="58"/>
  <c r="BF290" i="58" s="1"/>
  <c r="BX7" i="59"/>
  <c r="BS15" i="59"/>
  <c r="BX70" i="59"/>
  <c r="BF78" i="59"/>
  <c r="BF80" i="59" s="1"/>
  <c r="BS99" i="59"/>
  <c r="BS104" i="59"/>
  <c r="BF104" i="59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M92" i="79"/>
  <c r="N14" i="81"/>
  <c r="O14" i="81" s="1"/>
  <c r="N30" i="81"/>
  <c r="O30" i="81" s="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T130" i="57" s="1"/>
  <c r="BF77" i="57"/>
  <c r="BS129" i="57"/>
  <c r="BX129" i="57"/>
  <c r="BG129" i="57"/>
  <c r="BX137" i="57"/>
  <c r="BF137" i="57"/>
  <c r="BG73" i="58"/>
  <c r="BW73" i="58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M15" i="79"/>
  <c r="N31" i="79"/>
  <c r="M79" i="79"/>
  <c r="N33" i="81"/>
  <c r="O33" i="81" s="1"/>
  <c r="N26" i="82"/>
  <c r="O26" i="82" s="1"/>
  <c r="M42" i="82"/>
  <c r="AQ203" i="57"/>
  <c r="R203" i="57" s="1"/>
  <c r="R202" i="57"/>
  <c r="V12" i="58"/>
  <c r="CX5" i="16"/>
  <c r="BS252" i="53"/>
  <c r="BW194" i="53"/>
  <c r="BX134" i="53"/>
  <c r="BF11" i="57"/>
  <c r="BF20" i="57" s="1"/>
  <c r="BS17" i="57"/>
  <c r="V251" i="57"/>
  <c r="AK83" i="59"/>
  <c r="L83" i="59" s="1"/>
  <c r="L82" i="59"/>
  <c r="H229" i="57"/>
  <c r="AU229" i="57"/>
  <c r="BE137" i="53"/>
  <c r="V137" i="53"/>
  <c r="BX222" i="55"/>
  <c r="BW197" i="53"/>
  <c r="BF194" i="53"/>
  <c r="BW168" i="53"/>
  <c r="M75" i="79" s="1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F110" i="53" s="1"/>
  <c r="BW77" i="57"/>
  <c r="BW106" i="57"/>
  <c r="BS14" i="57"/>
  <c r="BT198" i="57" s="1"/>
  <c r="BS165" i="58"/>
  <c r="BS73" i="58"/>
  <c r="BT192" i="58" s="1"/>
  <c r="AK143" i="57"/>
  <c r="L143" i="57" s="1"/>
  <c r="L142" i="57"/>
  <c r="AK293" i="58"/>
  <c r="L293" i="58" s="1"/>
  <c r="L292" i="58"/>
  <c r="AU169" i="57"/>
  <c r="BG221" i="53"/>
  <c r="BG137" i="57"/>
  <c r="BX278" i="53"/>
  <c r="BS132" i="52"/>
  <c r="BF17" i="52"/>
  <c r="BG168" i="53"/>
  <c r="BG105" i="53"/>
  <c r="BX97" i="53"/>
  <c r="BF167" i="55"/>
  <c r="BS250" i="57"/>
  <c r="BF129" i="57"/>
  <c r="BX14" i="57"/>
  <c r="BX257" i="58"/>
  <c r="BX131" i="58"/>
  <c r="BG11" i="57"/>
  <c r="N67" i="81" s="1"/>
  <c r="O67" i="81" s="1"/>
  <c r="BG160" i="53"/>
  <c r="N13" i="79" s="1"/>
  <c r="BS168" i="53"/>
  <c r="BG97" i="53"/>
  <c r="BW131" i="53"/>
  <c r="M74" i="79" s="1"/>
  <c r="BF132" i="57"/>
  <c r="BW129" i="57"/>
  <c r="BF14" i="57"/>
  <c r="BW165" i="58"/>
  <c r="BS131" i="58"/>
  <c r="BS128" i="58"/>
  <c r="BT190" i="58" s="1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O15" i="81" s="1"/>
  <c r="N31" i="81"/>
  <c r="O31" i="81" s="1"/>
  <c r="AN12" i="16"/>
  <c r="AP12" i="16" s="1"/>
  <c r="AK6" i="16"/>
  <c r="CW7" i="16"/>
  <c r="CW15" i="16" s="1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AG15" i="16" s="1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80" i="79"/>
  <c r="M11" i="82"/>
  <c r="N43" i="82"/>
  <c r="O43" i="82" s="1"/>
  <c r="M33" i="79"/>
  <c r="V157" i="53"/>
  <c r="V222" i="53"/>
  <c r="AN11" i="16"/>
  <c r="AP11" i="16" s="1"/>
  <c r="CS7" i="16"/>
  <c r="CS15" i="16" s="1"/>
  <c r="CQ12" i="16"/>
  <c r="AH214" i="58" s="1"/>
  <c r="CU10" i="16"/>
  <c r="AP154" i="58" s="1"/>
  <c r="CO9" i="16"/>
  <c r="BX37" i="52"/>
  <c r="BW226" i="52"/>
  <c r="BG248" i="52"/>
  <c r="BF250" i="52"/>
  <c r="BF287" i="52"/>
  <c r="M2" i="79"/>
  <c r="N18" i="79"/>
  <c r="M34" i="79"/>
  <c r="M50" i="79"/>
  <c r="M82" i="79"/>
  <c r="N4" i="81"/>
  <c r="O4" i="81" s="1"/>
  <c r="N20" i="81"/>
  <c r="O20" i="81" s="1"/>
  <c r="M13" i="82"/>
  <c r="N29" i="82"/>
  <c r="O29" i="82" s="1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O5" i="81" s="1"/>
  <c r="N21" i="81"/>
  <c r="O21" i="81" s="1"/>
  <c r="N37" i="81"/>
  <c r="O37" i="81" s="1"/>
  <c r="M14" i="82"/>
  <c r="N30" i="82"/>
  <c r="O30" i="82" s="1"/>
  <c r="BW10" i="52"/>
  <c r="BW97" i="52"/>
  <c r="BW284" i="52"/>
  <c r="BG286" i="52"/>
  <c r="M4" i="79"/>
  <c r="N20" i="79"/>
  <c r="M36" i="79"/>
  <c r="M52" i="79"/>
  <c r="N6" i="81"/>
  <c r="O6" i="81" s="1"/>
  <c r="N38" i="81"/>
  <c r="O38" i="81" s="1"/>
  <c r="N15" i="82"/>
  <c r="O15" i="82" s="1"/>
  <c r="N31" i="82"/>
  <c r="O31" i="82" s="1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N37" i="79"/>
  <c r="M53" i="79"/>
  <c r="N23" i="81"/>
  <c r="O23" i="81" s="1"/>
  <c r="N39" i="81"/>
  <c r="O39" i="81" s="1"/>
  <c r="N16" i="82"/>
  <c r="O16" i="82" s="1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M86" i="79"/>
  <c r="N8" i="81"/>
  <c r="O8" i="81" s="1"/>
  <c r="N24" i="81"/>
  <c r="O24" i="81" s="1"/>
  <c r="N33" i="82"/>
  <c r="O33" i="82" s="1"/>
  <c r="N10" i="83"/>
  <c r="O10" i="83" s="1"/>
  <c r="AG10" i="16"/>
  <c r="AP10" i="16" s="1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10" i="81"/>
  <c r="O10" i="81" s="1"/>
  <c r="N26" i="81"/>
  <c r="O26" i="81" s="1"/>
  <c r="N42" i="81"/>
  <c r="O42" i="81" s="1"/>
  <c r="N3" i="82"/>
  <c r="O3" i="82" s="1"/>
  <c r="M19" i="82"/>
  <c r="AL5" i="16"/>
  <c r="AI8" i="16"/>
  <c r="I91" i="45" s="1"/>
  <c r="BW67" i="57"/>
  <c r="M42" i="79"/>
  <c r="N28" i="81"/>
  <c r="O28" i="81" s="1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V257" i="52"/>
  <c r="BW256" i="52"/>
  <c r="BG256" i="52"/>
  <c r="V256" i="52"/>
  <c r="V255" i="52"/>
  <c r="BS253" i="52"/>
  <c r="BF253" i="52"/>
  <c r="BX253" i="52"/>
  <c r="BW253" i="52"/>
  <c r="BW250" i="52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BS193" i="52"/>
  <c r="BE193" i="52"/>
  <c r="BF193" i="52"/>
  <c r="BG193" i="52"/>
  <c r="BX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F110" i="52" s="1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M10" i="78"/>
  <c r="N26" i="78"/>
  <c r="N11" i="78"/>
  <c r="O11" i="78" s="1"/>
  <c r="N27" i="78"/>
  <c r="N12" i="78"/>
  <c r="N28" i="78"/>
  <c r="O28" i="78" s="1"/>
  <c r="M9" i="78"/>
  <c r="M33" i="78"/>
  <c r="M38" i="78"/>
  <c r="N23" i="78"/>
  <c r="M25" i="78"/>
  <c r="N43" i="78"/>
  <c r="N44" i="78"/>
  <c r="M36" i="78"/>
  <c r="L177" i="55"/>
  <c r="H117" i="53"/>
  <c r="M25" i="79"/>
  <c r="M43" i="79"/>
  <c r="M27" i="79"/>
  <c r="M13" i="79"/>
  <c r="AJ196" i="53"/>
  <c r="K196" i="53" s="1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O23" i="79" s="1"/>
  <c r="D298" i="57"/>
  <c r="M37" i="79"/>
  <c r="M40" i="79"/>
  <c r="N24" i="79"/>
  <c r="AI209" i="53"/>
  <c r="J209" i="53" s="1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M18" i="79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H133" i="59"/>
  <c r="I133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AG149" i="59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T254" i="58"/>
  <c r="BT127" i="58"/>
  <c r="B100" i="55"/>
  <c r="AC115" i="55"/>
  <c r="AD97" i="55" s="1"/>
  <c r="E97" i="55" s="1"/>
  <c r="BT195" i="57"/>
  <c r="AQ27" i="55"/>
  <c r="AR13" i="55" s="1"/>
  <c r="S13" i="55" s="1"/>
  <c r="BT188" i="57"/>
  <c r="BT127" i="57"/>
  <c r="BT164" i="57"/>
  <c r="AT154" i="53"/>
  <c r="V10" i="16"/>
  <c r="AT154" i="52"/>
  <c r="BT43" i="58"/>
  <c r="BB260" i="59"/>
  <c r="BT138" i="58"/>
  <c r="BT41" i="57"/>
  <c r="BT47" i="58"/>
  <c r="BT250" i="58"/>
  <c r="BT38" i="58"/>
  <c r="BT223" i="58"/>
  <c r="BT98" i="58"/>
  <c r="BT163" i="58"/>
  <c r="BT253" i="58"/>
  <c r="BT75" i="58"/>
  <c r="BT219" i="58"/>
  <c r="BT130" i="58"/>
  <c r="BT8" i="58"/>
  <c r="BT193" i="57"/>
  <c r="BT135" i="58"/>
  <c r="BT38" i="57"/>
  <c r="BT279" i="57"/>
  <c r="BT258" i="58"/>
  <c r="BT157" i="58"/>
  <c r="BT11" i="57"/>
  <c r="BT187" i="58"/>
  <c r="BT159" i="57"/>
  <c r="BT69" i="58"/>
  <c r="BT129" i="57"/>
  <c r="AC267" i="55"/>
  <c r="D267" i="55" s="1"/>
  <c r="N59" i="79"/>
  <c r="O59" i="79" s="1"/>
  <c r="N57" i="79"/>
  <c r="BT132" i="57"/>
  <c r="BT287" i="57"/>
  <c r="BT16" i="57"/>
  <c r="BT106" i="57"/>
  <c r="BT103" i="57"/>
  <c r="BT226" i="57"/>
  <c r="BT48" i="57"/>
  <c r="BT136" i="57"/>
  <c r="BT10" i="57"/>
  <c r="BT99" i="57"/>
  <c r="BT196" i="57"/>
  <c r="BT138" i="57"/>
  <c r="BT39" i="57"/>
  <c r="BT134" i="57"/>
  <c r="BT284" i="57"/>
  <c r="M62" i="46"/>
  <c r="AL64" i="55"/>
  <c r="BT285" i="57"/>
  <c r="BT128" i="58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DR9" i="16"/>
  <c r="R138" i="46"/>
  <c r="R139" i="46" s="1"/>
  <c r="B119" i="46"/>
  <c r="T138" i="46"/>
  <c r="T139" i="46" s="1"/>
  <c r="K120" i="46"/>
  <c r="H138" i="46"/>
  <c r="H139" i="46" s="1"/>
  <c r="G120" i="46"/>
  <c r="E120" i="46"/>
  <c r="B147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BF110" i="55"/>
  <c r="V12" i="16"/>
  <c r="AD214" i="52"/>
  <c r="V229" i="57"/>
  <c r="BB230" i="57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V169" i="57"/>
  <c r="BB170" i="57"/>
  <c r="K149" i="45"/>
  <c r="AD4" i="55"/>
  <c r="BB80" i="57"/>
  <c r="V79" i="57"/>
  <c r="AF124" i="55"/>
  <c r="BF110" i="58"/>
  <c r="BF230" i="57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K15" i="16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V133" i="55"/>
  <c r="BE167" i="57"/>
  <c r="V167" i="57"/>
  <c r="BE135" i="58"/>
  <c r="V135" i="58"/>
  <c r="BF200" i="53"/>
  <c r="V169" i="55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9" i="59" s="1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F140" i="52" s="1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F290" i="52" s="1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N102" i="81" s="1"/>
  <c r="O102" i="81" s="1"/>
  <c r="BX10" i="58"/>
  <c r="BY280" i="58" s="1"/>
  <c r="BX69" i="59"/>
  <c r="BY160" i="59" s="1"/>
  <c r="BG77" i="59"/>
  <c r="BW167" i="59"/>
  <c r="N24" i="78"/>
  <c r="M40" i="78"/>
  <c r="M17" i="79"/>
  <c r="N33" i="79"/>
  <c r="M49" i="79"/>
  <c r="N3" i="81"/>
  <c r="O3" i="81" s="1"/>
  <c r="N19" i="81"/>
  <c r="O19" i="81" s="1"/>
  <c r="N51" i="81"/>
  <c r="O51" i="81" s="1"/>
  <c r="M28" i="82"/>
  <c r="N92" i="82"/>
  <c r="O92" i="82" s="1"/>
  <c r="N21" i="83"/>
  <c r="O21" i="83" s="1"/>
  <c r="BW288" i="52"/>
  <c r="BX190" i="52"/>
  <c r="BX256" i="52"/>
  <c r="BX13" i="53"/>
  <c r="BX37" i="53"/>
  <c r="BX160" i="57"/>
  <c r="BG103" i="59"/>
  <c r="AM207" i="58"/>
  <c r="N207" i="58" s="1"/>
  <c r="BW166" i="55"/>
  <c r="BG44" i="58"/>
  <c r="N81" i="82" s="1"/>
  <c r="O81" i="82" s="1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0" i="58" s="1"/>
  <c r="BF256" i="58"/>
  <c r="BF260" i="58" s="1"/>
  <c r="BF188" i="52"/>
  <c r="BW226" i="55"/>
  <c r="BF40" i="58"/>
  <c r="BF50" i="58" s="1"/>
  <c r="BW38" i="52"/>
  <c r="BX46" i="57"/>
  <c r="BX67" i="57"/>
  <c r="BY67" i="57" s="1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N85" i="83" s="1"/>
  <c r="O85" i="83" s="1"/>
  <c r="BS217" i="59"/>
  <c r="BT46" i="59" s="1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M97" i="79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M92" i="82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M76" i="82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R296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57" i="82"/>
  <c r="O57" i="82" s="1"/>
  <c r="N45" i="82"/>
  <c r="O45" i="82" s="1"/>
  <c r="N46" i="82"/>
  <c r="O46" i="82" s="1"/>
  <c r="N66" i="82"/>
  <c r="O66" i="82" s="1"/>
  <c r="N58" i="82"/>
  <c r="O58" i="82" s="1"/>
  <c r="N13" i="82"/>
  <c r="O13" i="82" s="1"/>
  <c r="N14" i="82"/>
  <c r="O14" i="82" s="1"/>
  <c r="N36" i="82"/>
  <c r="O36" i="82" s="1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73" i="82"/>
  <c r="O73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65" i="82"/>
  <c r="O65" i="82" s="1"/>
  <c r="N54" i="82"/>
  <c r="O54" i="82" s="1"/>
  <c r="N24" i="82"/>
  <c r="O24" i="82" s="1"/>
  <c r="N44" i="82"/>
  <c r="O44" i="82" s="1"/>
  <c r="N63" i="82"/>
  <c r="O63" i="82" s="1"/>
  <c r="N69" i="82"/>
  <c r="O69" i="82" s="1"/>
  <c r="N48" i="82"/>
  <c r="O48" i="82" s="1"/>
  <c r="N18" i="82"/>
  <c r="O18" i="82" s="1"/>
  <c r="N70" i="82"/>
  <c r="O70" i="82" s="1"/>
  <c r="N71" i="82"/>
  <c r="O71" i="82" s="1"/>
  <c r="N56" i="82"/>
  <c r="O56" i="82" s="1"/>
  <c r="N60" i="82"/>
  <c r="O60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AP124" i="53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O2" i="81" s="1"/>
  <c r="M26" i="78"/>
  <c r="M5" i="78"/>
  <c r="M6" i="78"/>
  <c r="M21" i="78"/>
  <c r="M72" i="82"/>
  <c r="AR34" i="53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AG175" i="53"/>
  <c r="N61" i="79"/>
  <c r="AG28" i="57"/>
  <c r="AO235" i="55"/>
  <c r="AO177" i="55"/>
  <c r="N11" i="81"/>
  <c r="O11" i="81" s="1"/>
  <c r="N36" i="81"/>
  <c r="O36" i="81" s="1"/>
  <c r="N64" i="81"/>
  <c r="O64" i="81" s="1"/>
  <c r="N65" i="81"/>
  <c r="O65" i="81" s="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O14" i="79" s="1"/>
  <c r="N5" i="79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O25" i="81" s="1"/>
  <c r="N17" i="81"/>
  <c r="O17" i="81" s="1"/>
  <c r="N32" i="81"/>
  <c r="O32" i="81" s="1"/>
  <c r="N18" i="81"/>
  <c r="O18" i="81" s="1"/>
  <c r="N63" i="81"/>
  <c r="O63" i="81" s="1"/>
  <c r="AO207" i="57"/>
  <c r="AM28" i="55"/>
  <c r="AI148" i="57"/>
  <c r="AS207" i="55"/>
  <c r="N41" i="81"/>
  <c r="O41" i="81" s="1"/>
  <c r="N27" i="81"/>
  <c r="O27" i="81" s="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O11" i="83" s="1"/>
  <c r="AO26" i="55"/>
  <c r="CD11" i="16"/>
  <c r="CB15" i="16"/>
  <c r="N40" i="81"/>
  <c r="O40" i="81" s="1"/>
  <c r="AI115" i="55"/>
  <c r="AO236" i="55"/>
  <c r="N54" i="79"/>
  <c r="O54" i="79" s="1"/>
  <c r="N54" i="81"/>
  <c r="O54" i="81" s="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AI298" i="55"/>
  <c r="AS265" i="55"/>
  <c r="AQ207" i="55"/>
  <c r="N6" i="79"/>
  <c r="AG177" i="57"/>
  <c r="AK118" i="55"/>
  <c r="AM236" i="55"/>
  <c r="N16" i="81"/>
  <c r="O16" i="81" s="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L196" i="45"/>
  <c r="L197" i="45" s="1"/>
  <c r="N9" i="81"/>
  <c r="O9" i="81" s="1"/>
  <c r="N7" i="81"/>
  <c r="O7" i="81" s="1"/>
  <c r="U149" i="46"/>
  <c r="BJ6" i="16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O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M29" i="78"/>
  <c r="I163" i="52"/>
  <c r="N7" i="80"/>
  <c r="O7" i="80" s="1"/>
  <c r="N23" i="80"/>
  <c r="O23" i="80" s="1"/>
  <c r="N8" i="80"/>
  <c r="O8" i="80" s="1"/>
  <c r="N40" i="80"/>
  <c r="O40" i="80" s="1"/>
  <c r="O25" i="79" l="1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V198" i="57" s="1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V98" i="57" s="1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66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139" i="59"/>
  <c r="H149" i="59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L119" i="58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BV107" i="57"/>
  <c r="BV134" i="57"/>
  <c r="N56" i="80"/>
  <c r="O56" i="80" s="1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BV41" i="58"/>
  <c r="AR169" i="59"/>
  <c r="S169" i="59" s="1"/>
  <c r="R179" i="59"/>
  <c r="M3" i="84"/>
  <c r="T237" i="57"/>
  <c r="AT223" i="57"/>
  <c r="U223" i="57" s="1"/>
  <c r="M66" i="83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F265" i="59"/>
  <c r="AT49" i="59"/>
  <c r="U49" i="59" s="1"/>
  <c r="T59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O45" i="81" s="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M59" i="82"/>
  <c r="M63" i="82"/>
  <c r="M46" i="82"/>
  <c r="M90" i="82"/>
  <c r="M102" i="82"/>
  <c r="M65" i="82"/>
  <c r="M66" i="82"/>
  <c r="M79" i="82"/>
  <c r="M80" i="82"/>
  <c r="M91" i="82"/>
  <c r="M45" i="82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V192" i="57"/>
  <c r="BV135" i="57"/>
  <c r="BV258" i="57"/>
  <c r="BV228" i="57"/>
  <c r="BV102" i="57"/>
  <c r="BV128" i="57"/>
  <c r="BV253" i="57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BV136" i="57"/>
  <c r="BV287" i="57"/>
  <c r="N56" i="81"/>
  <c r="O56" i="81" s="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O70" i="81" s="1"/>
  <c r="N91" i="79"/>
  <c r="O91" i="79" s="1"/>
  <c r="BV40" i="57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BV251" i="57"/>
  <c r="N89" i="81"/>
  <c r="O89" i="81" s="1"/>
  <c r="N92" i="79"/>
  <c r="O92" i="79" s="1"/>
  <c r="BV129" i="57"/>
  <c r="BV188" i="57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O91" i="82" s="1"/>
  <c r="N98" i="82"/>
  <c r="O98" i="82" s="1"/>
  <c r="N83" i="82"/>
  <c r="O83" i="82" s="1"/>
  <c r="N89" i="82"/>
  <c r="O89" i="82" s="1"/>
  <c r="N78" i="82"/>
  <c r="O78" i="82" s="1"/>
  <c r="N94" i="82"/>
  <c r="O94" i="82" s="1"/>
  <c r="N82" i="82"/>
  <c r="O82" i="82" s="1"/>
  <c r="N103" i="82"/>
  <c r="O103" i="82" s="1"/>
  <c r="N90" i="82"/>
  <c r="O90" i="82" s="1"/>
  <c r="N93" i="82"/>
  <c r="O93" i="82" s="1"/>
  <c r="N75" i="82"/>
  <c r="O75" i="82" s="1"/>
  <c r="N77" i="82"/>
  <c r="O77" i="82" s="1"/>
  <c r="N99" i="82"/>
  <c r="O99" i="82" s="1"/>
  <c r="N85" i="82"/>
  <c r="O85" i="82" s="1"/>
  <c r="N97" i="82"/>
  <c r="O97" i="82" s="1"/>
  <c r="N100" i="82"/>
  <c r="O100" i="82" s="1"/>
  <c r="N95" i="82"/>
  <c r="O95" i="82" s="1"/>
  <c r="N104" i="82"/>
  <c r="O104" i="82" s="1"/>
  <c r="N80" i="82"/>
  <c r="O80" i="82" s="1"/>
  <c r="N87" i="82"/>
  <c r="O87" i="82" s="1"/>
  <c r="N101" i="82"/>
  <c r="O101" i="82" s="1"/>
  <c r="N84" i="82"/>
  <c r="O84" i="82" s="1"/>
  <c r="N74" i="82"/>
  <c r="O74" i="82" s="1"/>
  <c r="N96" i="82"/>
  <c r="O96" i="82" s="1"/>
  <c r="N88" i="82"/>
  <c r="O88" i="82" s="1"/>
  <c r="N102" i="82"/>
  <c r="O102" i="82" s="1"/>
  <c r="N79" i="82"/>
  <c r="O79" i="82" s="1"/>
  <c r="N86" i="82"/>
  <c r="O86" i="82" s="1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BV39" i="57"/>
  <c r="BV48" i="57"/>
  <c r="N57" i="81"/>
  <c r="O57" i="81" s="1"/>
  <c r="N102" i="79"/>
  <c r="O102" i="79" s="1"/>
  <c r="BT225" i="59"/>
  <c r="BT134" i="59"/>
  <c r="BT249" i="59"/>
  <c r="BT77" i="59"/>
  <c r="BT7" i="59"/>
  <c r="N69" i="81"/>
  <c r="O69" i="81" s="1"/>
  <c r="BT99" i="52"/>
  <c r="BT67" i="52"/>
  <c r="BT193" i="52"/>
  <c r="BT43" i="52"/>
  <c r="BT77" i="52"/>
  <c r="BT43" i="59"/>
  <c r="BT160" i="59"/>
  <c r="BT217" i="59"/>
  <c r="BT72" i="52"/>
  <c r="BY285" i="52"/>
  <c r="BT222" i="52"/>
  <c r="J167" i="46"/>
  <c r="J168" i="46" s="1"/>
  <c r="F167" i="46"/>
  <c r="F168" i="46" s="1"/>
  <c r="O149" i="46"/>
  <c r="G149" i="46"/>
  <c r="L167" i="46"/>
  <c r="L168" i="46" s="1"/>
  <c r="Q149" i="46"/>
  <c r="D167" i="46"/>
  <c r="D168" i="46" s="1"/>
  <c r="B176" i="46"/>
  <c r="N167" i="46"/>
  <c r="N168" i="46" s="1"/>
  <c r="E149" i="46"/>
  <c r="S149" i="46"/>
  <c r="R167" i="46"/>
  <c r="R168" i="46" s="1"/>
  <c r="T177" i="53"/>
  <c r="AT163" i="53"/>
  <c r="U163" i="53" s="1"/>
  <c r="BV285" i="57"/>
  <c r="N79" i="81"/>
  <c r="O79" i="81" s="1"/>
  <c r="N97" i="81"/>
  <c r="O97" i="81" s="1"/>
  <c r="N45" i="79"/>
  <c r="O45" i="79" s="1"/>
  <c r="BV249" i="57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BV165" i="57"/>
  <c r="N84" i="81"/>
  <c r="O84" i="81" s="1"/>
  <c r="N62" i="81"/>
  <c r="O62" i="81" s="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V195" i="57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BV44" i="57"/>
  <c r="N58" i="81"/>
  <c r="O58" i="81" s="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V130" i="57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O57" i="83" s="1"/>
  <c r="N102" i="83"/>
  <c r="O102" i="83" s="1"/>
  <c r="N77" i="83"/>
  <c r="O77" i="83" s="1"/>
  <c r="N91" i="83"/>
  <c r="O91" i="83" s="1"/>
  <c r="N67" i="83"/>
  <c r="O67" i="83" s="1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O74" i="83" s="1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O75" i="83" s="1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BV99" i="57"/>
  <c r="BV106" i="57"/>
  <c r="N59" i="81"/>
  <c r="O59" i="81" s="1"/>
  <c r="N73" i="79"/>
  <c r="O73" i="79" s="1"/>
  <c r="BV38" i="57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BV157" i="57"/>
  <c r="N75" i="81"/>
  <c r="O75" i="81" s="1"/>
  <c r="N60" i="79"/>
  <c r="O60" i="79" s="1"/>
  <c r="BT285" i="59"/>
  <c r="BV248" i="57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BV15" i="57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O71" i="81" s="1"/>
  <c r="H207" i="57"/>
  <c r="AH193" i="57"/>
  <c r="I193" i="57" s="1"/>
  <c r="BV167" i="57"/>
  <c r="BV67" i="57"/>
  <c r="N70" i="79"/>
  <c r="O70" i="79" s="1"/>
  <c r="BV190" i="57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O50" i="81" s="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O55" i="81" s="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BV284" i="57"/>
  <c r="N85" i="81"/>
  <c r="O85" i="81" s="1"/>
  <c r="N69" i="79"/>
  <c r="O69" i="79" s="1"/>
  <c r="N49" i="82"/>
  <c r="O49" i="82" s="1"/>
  <c r="BV69" i="57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O43" i="80" s="1"/>
  <c r="D177" i="55"/>
  <c r="AD163" i="55"/>
  <c r="AC179" i="55"/>
  <c r="BV159" i="58"/>
  <c r="BV40" i="58"/>
  <c r="M15" i="83"/>
  <c r="M52" i="83"/>
  <c r="M61" i="83"/>
  <c r="M54" i="80"/>
  <c r="M34" i="80"/>
  <c r="AJ190" i="55"/>
  <c r="J206" i="55"/>
  <c r="N9" i="80"/>
  <c r="O9" i="80" s="1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O17" i="80" s="1"/>
  <c r="N35" i="80"/>
  <c r="O35" i="80" s="1"/>
  <c r="N51" i="80"/>
  <c r="O51" i="80" s="1"/>
  <c r="N5" i="80"/>
  <c r="O5" i="80" s="1"/>
  <c r="N63" i="80"/>
  <c r="O63" i="80" s="1"/>
  <c r="N21" i="80"/>
  <c r="O21" i="80" s="1"/>
  <c r="N62" i="80"/>
  <c r="O62" i="80" s="1"/>
  <c r="N70" i="80"/>
  <c r="O70" i="80" s="1"/>
  <c r="N18" i="80"/>
  <c r="O18" i="80" s="1"/>
  <c r="N4" i="80"/>
  <c r="O4" i="80" s="1"/>
  <c r="N37" i="80"/>
  <c r="O37" i="80" s="1"/>
  <c r="N53" i="80"/>
  <c r="O53" i="80" s="1"/>
  <c r="N50" i="80"/>
  <c r="O50" i="80" s="1"/>
  <c r="N16" i="80"/>
  <c r="O16" i="80" s="1"/>
  <c r="N20" i="80"/>
  <c r="O20" i="80" s="1"/>
  <c r="N65" i="80"/>
  <c r="O65" i="80" s="1"/>
  <c r="N36" i="80"/>
  <c r="O36" i="80" s="1"/>
  <c r="N69" i="80"/>
  <c r="O69" i="80" s="1"/>
  <c r="N10" i="80"/>
  <c r="O10" i="80" s="1"/>
  <c r="N47" i="80"/>
  <c r="O47" i="80" s="1"/>
  <c r="N2" i="80"/>
  <c r="O2" i="80" s="1"/>
  <c r="N52" i="80"/>
  <c r="O52" i="80" s="1"/>
  <c r="N48" i="80"/>
  <c r="O48" i="80" s="1"/>
  <c r="N39" i="80"/>
  <c r="O39" i="80" s="1"/>
  <c r="N34" i="80"/>
  <c r="O34" i="80" s="1"/>
  <c r="N31" i="80"/>
  <c r="O31" i="80" s="1"/>
  <c r="N38" i="80"/>
  <c r="O38" i="80" s="1"/>
  <c r="N15" i="80"/>
  <c r="O15" i="80" s="1"/>
  <c r="N66" i="80"/>
  <c r="O66" i="80" s="1"/>
  <c r="N68" i="80"/>
  <c r="O68" i="80" s="1"/>
  <c r="N26" i="80"/>
  <c r="O26" i="80" s="1"/>
  <c r="N44" i="80"/>
  <c r="O44" i="80" s="1"/>
  <c r="N60" i="80"/>
  <c r="O60" i="80" s="1"/>
  <c r="N32" i="80"/>
  <c r="O32" i="80" s="1"/>
  <c r="N3" i="80"/>
  <c r="O3" i="80" s="1"/>
  <c r="N14" i="80"/>
  <c r="O14" i="80" s="1"/>
  <c r="N11" i="80"/>
  <c r="O11" i="80" s="1"/>
  <c r="N19" i="80"/>
  <c r="O19" i="80" s="1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O33" i="80" s="1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O27" i="80" s="1"/>
  <c r="N25" i="80"/>
  <c r="O25" i="80" s="1"/>
  <c r="N100" i="80"/>
  <c r="O100" i="80" s="1"/>
  <c r="N98" i="80"/>
  <c r="O98" i="80" s="1"/>
  <c r="N103" i="80"/>
  <c r="O103" i="80" s="1"/>
  <c r="N42" i="80"/>
  <c r="O42" i="80" s="1"/>
  <c r="N87" i="80"/>
  <c r="O87" i="80" s="1"/>
  <c r="N102" i="80"/>
  <c r="O102" i="80" s="1"/>
  <c r="N59" i="80"/>
  <c r="O59" i="80" s="1"/>
  <c r="N82" i="80"/>
  <c r="O82" i="80" s="1"/>
  <c r="N73" i="80"/>
  <c r="O73" i="80" s="1"/>
  <c r="N64" i="80"/>
  <c r="O64" i="80" s="1"/>
  <c r="N45" i="80"/>
  <c r="O45" i="80" s="1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O6" i="80" s="1"/>
  <c r="N30" i="80"/>
  <c r="O30" i="80" s="1"/>
  <c r="N46" i="80"/>
  <c r="O46" i="80" s="1"/>
  <c r="N12" i="80"/>
  <c r="O12" i="80" s="1"/>
  <c r="N91" i="80"/>
  <c r="O91" i="80" s="1"/>
  <c r="N57" i="80"/>
  <c r="O57" i="80" s="1"/>
  <c r="N76" i="80"/>
  <c r="O76" i="80" s="1"/>
  <c r="AT196" i="53"/>
  <c r="T208" i="53"/>
  <c r="M58" i="83"/>
  <c r="N71" i="80"/>
  <c r="O71" i="80" s="1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O13" i="80" s="1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M9" i="81"/>
  <c r="M17" i="81"/>
  <c r="M6" i="81"/>
  <c r="M72" i="81"/>
  <c r="M23" i="81"/>
  <c r="M43" i="81"/>
  <c r="M48" i="81"/>
  <c r="M55" i="81"/>
  <c r="M42" i="81"/>
  <c r="M67" i="81"/>
  <c r="M13" i="81"/>
  <c r="M46" i="81"/>
  <c r="M5" i="81"/>
  <c r="M20" i="81"/>
  <c r="M31" i="81"/>
  <c r="M29" i="81"/>
  <c r="M33" i="81"/>
  <c r="M37" i="81"/>
  <c r="M38" i="81"/>
  <c r="M3" i="81"/>
  <c r="M40" i="81"/>
  <c r="M24" i="81"/>
  <c r="M44" i="81"/>
  <c r="M62" i="81"/>
  <c r="M45" i="81"/>
  <c r="M58" i="81"/>
  <c r="M64" i="81"/>
  <c r="M49" i="81"/>
  <c r="M60" i="81"/>
  <c r="M8" i="81"/>
  <c r="M51" i="81"/>
  <c r="M16" i="81"/>
  <c r="M52" i="81"/>
  <c r="M4" i="81"/>
  <c r="M47" i="81"/>
  <c r="M19" i="81"/>
  <c r="M61" i="81"/>
  <c r="M21" i="81"/>
  <c r="M68" i="81"/>
  <c r="M30" i="81"/>
  <c r="M50" i="81"/>
  <c r="M26" i="81"/>
  <c r="M56" i="81"/>
  <c r="M14" i="81"/>
  <c r="M39" i="8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M7" i="81"/>
  <c r="M27" i="81"/>
  <c r="M63" i="81"/>
  <c r="M86" i="81"/>
  <c r="M28" i="8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M82" i="81"/>
  <c r="M87" i="81"/>
  <c r="M57" i="81"/>
  <c r="M81" i="81"/>
  <c r="M100" i="81"/>
  <c r="M97" i="81"/>
  <c r="M11" i="81"/>
  <c r="M75" i="81"/>
  <c r="M96" i="81"/>
  <c r="M2" i="81"/>
  <c r="M66" i="81"/>
  <c r="M22" i="81"/>
  <c r="M12" i="81"/>
  <c r="M36" i="81"/>
  <c r="M41" i="81"/>
  <c r="M71" i="81"/>
  <c r="M34" i="81"/>
  <c r="M18" i="81"/>
  <c r="M25" i="81"/>
  <c r="AH157" i="55"/>
  <c r="H175" i="55"/>
  <c r="AG179" i="55"/>
  <c r="M72" i="80"/>
  <c r="N24" i="80"/>
  <c r="O24" i="80" s="1"/>
  <c r="AP217" i="55"/>
  <c r="P235" i="55"/>
  <c r="AO239" i="55"/>
  <c r="H268" i="55"/>
  <c r="AH256" i="55"/>
  <c r="M93" i="83"/>
  <c r="M63" i="83"/>
  <c r="M48" i="83"/>
  <c r="M36" i="83"/>
  <c r="M7" i="83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O54" i="80" s="1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L206" i="53"/>
  <c r="AK209" i="53"/>
  <c r="AL190" i="53"/>
  <c r="N58" i="80"/>
  <c r="O58" i="80" s="1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O49" i="80" s="1"/>
  <c r="T206" i="53"/>
  <c r="AT190" i="53"/>
  <c r="AS209" i="53"/>
  <c r="M103" i="83"/>
  <c r="M83" i="83"/>
  <c r="M43" i="83"/>
  <c r="M49" i="83"/>
  <c r="M41" i="83"/>
  <c r="M35" i="83"/>
  <c r="H179" i="52"/>
  <c r="AH169" i="52"/>
  <c r="I37" i="52"/>
  <c r="BZ256" i="53" l="1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P69" i="81"/>
  <c r="P87" i="81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P76" i="83"/>
  <c r="P13" i="82"/>
  <c r="AN19" i="57"/>
  <c r="O19" i="57" s="1"/>
  <c r="F149" i="59"/>
  <c r="AL79" i="53"/>
  <c r="M79" i="53" s="1"/>
  <c r="H59" i="52"/>
  <c r="N29" i="52"/>
  <c r="P66" i="83"/>
  <c r="N119" i="59"/>
  <c r="AJ229" i="52"/>
  <c r="K229" i="52" s="1"/>
  <c r="AL19" i="59"/>
  <c r="M19" i="59" s="1"/>
  <c r="AD259" i="53"/>
  <c r="E259" i="53" s="1"/>
  <c r="P59" i="82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P87" i="82"/>
  <c r="P9" i="83"/>
  <c r="P10" i="82"/>
  <c r="P18" i="83"/>
  <c r="AH19" i="58"/>
  <c r="I19" i="58" s="1"/>
  <c r="P34" i="82"/>
  <c r="P25" i="81"/>
  <c r="P63" i="82"/>
  <c r="AF169" i="52"/>
  <c r="G169" i="52" s="1"/>
  <c r="L239" i="53"/>
  <c r="AH199" i="57"/>
  <c r="AH200" i="57" s="1"/>
  <c r="I200" i="57" s="1"/>
  <c r="AH289" i="57"/>
  <c r="I289" i="57" s="1"/>
  <c r="AR289" i="57"/>
  <c r="S289" i="57" s="1"/>
  <c r="P66" i="82"/>
  <c r="P21" i="82"/>
  <c r="P51" i="82"/>
  <c r="P48" i="82"/>
  <c r="P70" i="82"/>
  <c r="P12" i="82"/>
  <c r="T59" i="53"/>
  <c r="P35" i="83"/>
  <c r="R89" i="59"/>
  <c r="P71" i="81"/>
  <c r="F179" i="53"/>
  <c r="P73" i="82"/>
  <c r="P103" i="83"/>
  <c r="H149" i="55"/>
  <c r="AT169" i="53"/>
  <c r="U169" i="53" s="1"/>
  <c r="D299" i="53"/>
  <c r="P53" i="82"/>
  <c r="P28" i="82"/>
  <c r="AD79" i="59"/>
  <c r="E79" i="59" s="1"/>
  <c r="P36" i="82"/>
  <c r="P23" i="82"/>
  <c r="P95" i="82"/>
  <c r="AF49" i="59"/>
  <c r="AF50" i="59" s="1"/>
  <c r="G50" i="59" s="1"/>
  <c r="J59" i="53"/>
  <c r="P100" i="82"/>
  <c r="AR139" i="57"/>
  <c r="AR140" i="57" s="1"/>
  <c r="S140" i="57" s="1"/>
  <c r="AF109" i="57"/>
  <c r="G109" i="57" s="1"/>
  <c r="P75" i="82"/>
  <c r="F299" i="58"/>
  <c r="F179" i="57"/>
  <c r="P50" i="82"/>
  <c r="P77" i="83"/>
  <c r="P48" i="81"/>
  <c r="P58" i="83"/>
  <c r="T179" i="52"/>
  <c r="L239" i="58"/>
  <c r="P71" i="83"/>
  <c r="AT169" i="57"/>
  <c r="U169" i="57" s="1"/>
  <c r="AL79" i="57"/>
  <c r="M79" i="57" s="1"/>
  <c r="P70" i="81"/>
  <c r="P72" i="82"/>
  <c r="P97" i="81"/>
  <c r="F149" i="57"/>
  <c r="AN199" i="53"/>
  <c r="O199" i="53" s="1"/>
  <c r="AL170" i="57"/>
  <c r="M170" i="57" s="1"/>
  <c r="L59" i="59"/>
  <c r="P3" i="81"/>
  <c r="P99" i="83"/>
  <c r="P93" i="83"/>
  <c r="P76" i="82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P55" i="81"/>
  <c r="P36" i="83"/>
  <c r="P30" i="82"/>
  <c r="P52" i="83"/>
  <c r="P30" i="81"/>
  <c r="AN139" i="59"/>
  <c r="O139" i="59" s="1"/>
  <c r="AR170" i="59"/>
  <c r="S170" i="59" s="1"/>
  <c r="P77" i="81"/>
  <c r="P75" i="81"/>
  <c r="P49" i="82"/>
  <c r="P78" i="82"/>
  <c r="P61" i="81"/>
  <c r="P86" i="81"/>
  <c r="AD49" i="57"/>
  <c r="E49" i="57" s="1"/>
  <c r="P82" i="81"/>
  <c r="P94" i="83"/>
  <c r="P20" i="83"/>
  <c r="P89" i="82"/>
  <c r="P64" i="81"/>
  <c r="P103" i="82"/>
  <c r="P5" i="81"/>
  <c r="R179" i="53"/>
  <c r="P73" i="83"/>
  <c r="P55" i="82"/>
  <c r="P43" i="82"/>
  <c r="P51" i="81"/>
  <c r="J179" i="55"/>
  <c r="AR199" i="59"/>
  <c r="S199" i="59" s="1"/>
  <c r="P41" i="81"/>
  <c r="P65" i="81"/>
  <c r="P102" i="83"/>
  <c r="P98" i="82"/>
  <c r="AV283" i="59"/>
  <c r="W283" i="59" s="1"/>
  <c r="J149" i="58"/>
  <c r="P88" i="83"/>
  <c r="P13" i="83"/>
  <c r="P26" i="82"/>
  <c r="P37" i="81"/>
  <c r="P79" i="82"/>
  <c r="P80" i="81"/>
  <c r="P89" i="83"/>
  <c r="P27" i="82"/>
  <c r="P64" i="83"/>
  <c r="P83" i="82"/>
  <c r="P51" i="83"/>
  <c r="P18" i="82"/>
  <c r="P72" i="83"/>
  <c r="P39" i="83"/>
  <c r="P6" i="81"/>
  <c r="P54" i="83"/>
  <c r="P7" i="82"/>
  <c r="F149" i="53"/>
  <c r="AH109" i="58"/>
  <c r="I109" i="58" s="1"/>
  <c r="P53" i="83"/>
  <c r="P41" i="83"/>
  <c r="P86" i="83"/>
  <c r="P61" i="83"/>
  <c r="P38" i="83"/>
  <c r="P47" i="83"/>
  <c r="P15" i="82"/>
  <c r="P4" i="83"/>
  <c r="P19" i="81"/>
  <c r="P6" i="83"/>
  <c r="P86" i="82"/>
  <c r="P8" i="82"/>
  <c r="D119" i="57"/>
  <c r="H89" i="58"/>
  <c r="P15" i="81"/>
  <c r="AH289" i="53"/>
  <c r="P88" i="82"/>
  <c r="AV76" i="59"/>
  <c r="W76" i="59" s="1"/>
  <c r="AR289" i="58"/>
  <c r="S289" i="58" s="1"/>
  <c r="P22" i="83"/>
  <c r="P68" i="83"/>
  <c r="P46" i="82"/>
  <c r="P58" i="82"/>
  <c r="P14" i="82"/>
  <c r="P21" i="83"/>
  <c r="P29" i="81"/>
  <c r="P83" i="83"/>
  <c r="P79" i="81"/>
  <c r="P22" i="82"/>
  <c r="K229" i="59"/>
  <c r="AJ230" i="59"/>
  <c r="K230" i="59" s="1"/>
  <c r="P17" i="83"/>
  <c r="P71" i="82"/>
  <c r="P56" i="82"/>
  <c r="P66" i="81"/>
  <c r="P90" i="83"/>
  <c r="P31" i="82"/>
  <c r="P67" i="83"/>
  <c r="P57" i="81"/>
  <c r="P43" i="81"/>
  <c r="F29" i="58"/>
  <c r="AJ80" i="58"/>
  <c r="K80" i="58" s="1"/>
  <c r="P119" i="58"/>
  <c r="P57" i="83"/>
  <c r="P85" i="83"/>
  <c r="P84" i="82"/>
  <c r="N239" i="52"/>
  <c r="AH20" i="52"/>
  <c r="I20" i="52" s="1"/>
  <c r="P45" i="82"/>
  <c r="P63" i="81"/>
  <c r="P15" i="83"/>
  <c r="P75" i="83"/>
  <c r="P16" i="81"/>
  <c r="P46" i="83"/>
  <c r="P24" i="83"/>
  <c r="P102" i="82"/>
  <c r="P2" i="82"/>
  <c r="G5" i="82" s="1"/>
  <c r="P29" i="83"/>
  <c r="P29" i="53"/>
  <c r="P69" i="82"/>
  <c r="P14" i="83"/>
  <c r="P52" i="81"/>
  <c r="P5" i="82"/>
  <c r="P8" i="83"/>
  <c r="P19" i="82"/>
  <c r="P35" i="82"/>
  <c r="P11" i="82"/>
  <c r="P45" i="83"/>
  <c r="P17" i="81"/>
  <c r="P91" i="82"/>
  <c r="P96" i="82"/>
  <c r="P30" i="83"/>
  <c r="P34" i="81"/>
  <c r="P39" i="81"/>
  <c r="P83" i="81"/>
  <c r="F239" i="55"/>
  <c r="AN169" i="59"/>
  <c r="O169" i="59" s="1"/>
  <c r="AN229" i="58"/>
  <c r="O229" i="58" s="1"/>
  <c r="J239" i="59"/>
  <c r="P95" i="83"/>
  <c r="P21" i="81"/>
  <c r="P60" i="82"/>
  <c r="P63" i="83"/>
  <c r="P39" i="82"/>
  <c r="P9" i="82"/>
  <c r="P65" i="82"/>
  <c r="P17" i="82"/>
  <c r="P9" i="81"/>
  <c r="P67" i="82"/>
  <c r="P97" i="82"/>
  <c r="P13" i="81"/>
  <c r="P31" i="81"/>
  <c r="F239" i="57"/>
  <c r="AN79" i="53"/>
  <c r="O79" i="53" s="1"/>
  <c r="AH49" i="53"/>
  <c r="I49" i="53" s="1"/>
  <c r="J299" i="58"/>
  <c r="L239" i="59"/>
  <c r="R149" i="55"/>
  <c r="P12" i="83"/>
  <c r="P62" i="82"/>
  <c r="P38" i="81"/>
  <c r="P97" i="83"/>
  <c r="P40" i="82"/>
  <c r="P68" i="82"/>
  <c r="P6" i="82"/>
  <c r="P54" i="82"/>
  <c r="P61" i="82"/>
  <c r="P23" i="83"/>
  <c r="P104" i="82"/>
  <c r="P57" i="82"/>
  <c r="P20" i="81"/>
  <c r="AF20" i="53"/>
  <c r="G20" i="53" s="1"/>
  <c r="P41" i="82"/>
  <c r="P40" i="83"/>
  <c r="P81" i="83"/>
  <c r="P84" i="83"/>
  <c r="P10" i="83"/>
  <c r="P47" i="82"/>
  <c r="P24" i="81"/>
  <c r="P100" i="81"/>
  <c r="P67" i="81"/>
  <c r="P50" i="81"/>
  <c r="P96" i="81"/>
  <c r="AF79" i="52"/>
  <c r="G79" i="52" s="1"/>
  <c r="AD110" i="57"/>
  <c r="E110" i="57" s="1"/>
  <c r="R209" i="58"/>
  <c r="P44" i="83"/>
  <c r="P79" i="83"/>
  <c r="P81" i="81"/>
  <c r="AF199" i="52"/>
  <c r="AF200" i="52" s="1"/>
  <c r="G200" i="52" s="1"/>
  <c r="AF170" i="55"/>
  <c r="G170" i="55" s="1"/>
  <c r="L59" i="55"/>
  <c r="P37" i="83"/>
  <c r="P25" i="82"/>
  <c r="P80" i="83"/>
  <c r="P104" i="83"/>
  <c r="P3" i="82"/>
  <c r="P101" i="82"/>
  <c r="P82" i="82"/>
  <c r="P103" i="81"/>
  <c r="P84" i="81"/>
  <c r="P53" i="81"/>
  <c r="P49" i="83"/>
  <c r="P43" i="83"/>
  <c r="P52" i="82"/>
  <c r="P26" i="83"/>
  <c r="P91" i="83"/>
  <c r="P99" i="82"/>
  <c r="P94" i="82"/>
  <c r="P85" i="82"/>
  <c r="P2" i="81"/>
  <c r="E5" i="81" s="1"/>
  <c r="P46" i="81"/>
  <c r="P4" i="81"/>
  <c r="P69" i="83"/>
  <c r="F119" i="53"/>
  <c r="AF139" i="52"/>
  <c r="G139" i="52" s="1"/>
  <c r="L89" i="58"/>
  <c r="P47" i="81"/>
  <c r="P7" i="83"/>
  <c r="P29" i="82"/>
  <c r="P92" i="83"/>
  <c r="P93" i="82"/>
  <c r="P2" i="83"/>
  <c r="G5" i="83" s="1"/>
  <c r="P100" i="83"/>
  <c r="P22" i="81"/>
  <c r="P74" i="82"/>
  <c r="P76" i="81"/>
  <c r="P26" i="81"/>
  <c r="AV133" i="59"/>
  <c r="W133" i="59" s="1"/>
  <c r="R59" i="53"/>
  <c r="AF139" i="58"/>
  <c r="G139" i="58" s="1"/>
  <c r="S79" i="59"/>
  <c r="AR80" i="59"/>
  <c r="S80" i="59" s="1"/>
  <c r="AH80" i="58"/>
  <c r="I80" i="58" s="1"/>
  <c r="P87" i="83"/>
  <c r="P19" i="83"/>
  <c r="P24" i="82"/>
  <c r="P82" i="83"/>
  <c r="P77" i="82"/>
  <c r="P33" i="82"/>
  <c r="P4" i="82"/>
  <c r="P20" i="82"/>
  <c r="P45" i="81"/>
  <c r="P78" i="81"/>
  <c r="P72" i="81"/>
  <c r="P62" i="81"/>
  <c r="AH139" i="52"/>
  <c r="I139" i="52" s="1"/>
  <c r="P49" i="81"/>
  <c r="AF289" i="57"/>
  <c r="AF290" i="57" s="1"/>
  <c r="G290" i="57" s="1"/>
  <c r="P54" i="81"/>
  <c r="P78" i="83"/>
  <c r="P31" i="83"/>
  <c r="P27" i="81"/>
  <c r="P65" i="83"/>
  <c r="P98" i="83"/>
  <c r="P42" i="82"/>
  <c r="P34" i="83"/>
  <c r="P11" i="83"/>
  <c r="P80" i="82"/>
  <c r="P81" i="82"/>
  <c r="P90" i="82"/>
  <c r="P23" i="81"/>
  <c r="P85" i="81"/>
  <c r="P12" i="81"/>
  <c r="P60" i="81"/>
  <c r="AP79" i="53"/>
  <c r="Q79" i="53" s="1"/>
  <c r="P33" i="83"/>
  <c r="P70" i="83"/>
  <c r="P74" i="83"/>
  <c r="P101" i="83"/>
  <c r="P64" i="82"/>
  <c r="P25" i="83"/>
  <c r="P11" i="81"/>
  <c r="P36" i="81"/>
  <c r="P92" i="82"/>
  <c r="P38" i="82"/>
  <c r="P37" i="82"/>
  <c r="P32" i="81"/>
  <c r="P102" i="81"/>
  <c r="P28" i="81"/>
  <c r="P68" i="81"/>
  <c r="P44" i="81"/>
  <c r="AV163" i="59"/>
  <c r="W163" i="59" s="1"/>
  <c r="AF49" i="53"/>
  <c r="G49" i="53" s="1"/>
  <c r="P42" i="83"/>
  <c r="P44" i="82"/>
  <c r="AJ170" i="53"/>
  <c r="K170" i="53" s="1"/>
  <c r="AD289" i="59"/>
  <c r="D299" i="59"/>
  <c r="P35" i="81"/>
  <c r="P16" i="82"/>
  <c r="P32" i="82"/>
  <c r="P59" i="81"/>
  <c r="P56" i="81"/>
  <c r="P95" i="81"/>
  <c r="P8" i="81"/>
  <c r="AV7" i="58"/>
  <c r="W7" i="58" s="1"/>
  <c r="P7" i="81"/>
  <c r="P104" i="81"/>
  <c r="P33" i="81"/>
  <c r="P90" i="8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P101" i="80"/>
  <c r="P60" i="83"/>
  <c r="AF229" i="53"/>
  <c r="AF230" i="53" s="1"/>
  <c r="G230" i="53" s="1"/>
  <c r="AP109" i="59"/>
  <c r="Q109" i="59" s="1"/>
  <c r="P119" i="59"/>
  <c r="AV163" i="58"/>
  <c r="W163" i="58" s="1"/>
  <c r="P93" i="81"/>
  <c r="P89" i="81"/>
  <c r="P96" i="83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P92" i="80"/>
  <c r="P16" i="80"/>
  <c r="P98" i="81"/>
  <c r="P42" i="81"/>
  <c r="P92" i="81"/>
  <c r="P91" i="81"/>
  <c r="AF140" i="57"/>
  <c r="G140" i="57" s="1"/>
  <c r="AP110" i="58"/>
  <c r="Q110" i="58" s="1"/>
  <c r="AV226" i="59"/>
  <c r="W226" i="59" s="1"/>
  <c r="P62" i="83"/>
  <c r="P32" i="83"/>
  <c r="P5" i="83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L196" i="46"/>
  <c r="L197" i="46" s="1"/>
  <c r="N196" i="46"/>
  <c r="N197" i="46" s="1"/>
  <c r="H196" i="46"/>
  <c r="H197" i="46" s="1"/>
  <c r="B177" i="46"/>
  <c r="S178" i="46"/>
  <c r="U178" i="46"/>
  <c r="Q178" i="46"/>
  <c r="T196" i="46"/>
  <c r="T197" i="46" s="1"/>
  <c r="K178" i="46"/>
  <c r="D196" i="46"/>
  <c r="D197" i="46" s="1"/>
  <c r="G178" i="46"/>
  <c r="R196" i="46"/>
  <c r="R197" i="46" s="1"/>
  <c r="F196" i="46"/>
  <c r="F197" i="46" s="1"/>
  <c r="P196" i="46"/>
  <c r="P197" i="46" s="1"/>
  <c r="O178" i="46"/>
  <c r="E178" i="46"/>
  <c r="J196" i="46"/>
  <c r="J197" i="46" s="1"/>
  <c r="M178" i="46"/>
  <c r="B205" i="46"/>
  <c r="I178" i="46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P103" i="80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P58" i="81"/>
  <c r="P88" i="81"/>
  <c r="P73" i="81"/>
  <c r="P74" i="81"/>
  <c r="P14" i="81"/>
  <c r="P18" i="81"/>
  <c r="AF50" i="55"/>
  <c r="G50" i="55" s="1"/>
  <c r="AJ140" i="58"/>
  <c r="K140" i="58" s="1"/>
  <c r="AT50" i="53"/>
  <c r="U50" i="53" s="1"/>
  <c r="AR50" i="52"/>
  <c r="S50" i="52" s="1"/>
  <c r="P50" i="83"/>
  <c r="P27" i="83"/>
  <c r="P28" i="83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P40" i="81"/>
  <c r="P101" i="81"/>
  <c r="P94" i="81"/>
  <c r="P99" i="81"/>
  <c r="P10" i="81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P16" i="83"/>
  <c r="AV97" i="59"/>
  <c r="W97" i="59" s="1"/>
  <c r="AN289" i="57"/>
  <c r="O289" i="57" s="1"/>
  <c r="P56" i="83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P59" i="83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P48" i="83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P3" i="83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P72" i="80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P55" i="83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P97" i="80"/>
  <c r="P26" i="80"/>
  <c r="P83" i="80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P34" i="80"/>
  <c r="AV73" i="58"/>
  <c r="W73" i="58" s="1"/>
  <c r="AP229" i="58"/>
  <c r="Q229" i="58" s="1"/>
  <c r="AV286" i="59"/>
  <c r="W286" i="59" s="1"/>
  <c r="P13" i="80"/>
  <c r="AT79" i="55"/>
  <c r="AT80" i="55" s="1"/>
  <c r="U80" i="55" s="1"/>
  <c r="P70" i="80"/>
  <c r="P19" i="80"/>
  <c r="P78" i="80"/>
  <c r="P44" i="80"/>
  <c r="AF19" i="52"/>
  <c r="G19" i="52" s="1"/>
  <c r="L179" i="53"/>
  <c r="AL169" i="53"/>
  <c r="M169" i="53" s="1"/>
  <c r="P63" i="80"/>
  <c r="P88" i="80"/>
  <c r="P69" i="80"/>
  <c r="P82" i="80"/>
  <c r="D239" i="52"/>
  <c r="AD229" i="52"/>
  <c r="P91" i="80"/>
  <c r="P99" i="80"/>
  <c r="P79" i="80"/>
  <c r="P31" i="80"/>
  <c r="P94" i="80"/>
  <c r="AV10" i="59"/>
  <c r="W10" i="59" s="1"/>
  <c r="P47" i="80"/>
  <c r="P45" i="80"/>
  <c r="AV37" i="52"/>
  <c r="W37" i="52" s="1"/>
  <c r="AV106" i="58"/>
  <c r="W106" i="58" s="1"/>
  <c r="AV127" i="55"/>
  <c r="W127" i="55" s="1"/>
  <c r="P14" i="80"/>
  <c r="P20" i="80"/>
  <c r="N299" i="52"/>
  <c r="AN259" i="58"/>
  <c r="P65" i="80"/>
  <c r="AV187" i="59"/>
  <c r="W187" i="59" s="1"/>
  <c r="AV223" i="52"/>
  <c r="W223" i="52" s="1"/>
  <c r="AV193" i="53"/>
  <c r="W193" i="53" s="1"/>
  <c r="P89" i="59"/>
  <c r="P35" i="80"/>
  <c r="P73" i="80"/>
  <c r="P7" i="80"/>
  <c r="P89" i="80"/>
  <c r="P95" i="80"/>
  <c r="AH20" i="59"/>
  <c r="I20" i="59" s="1"/>
  <c r="AL230" i="59"/>
  <c r="M230" i="59" s="1"/>
  <c r="AP20" i="53"/>
  <c r="Q20" i="53" s="1"/>
  <c r="AV250" i="59"/>
  <c r="W250" i="59" s="1"/>
  <c r="P48" i="80"/>
  <c r="AF290" i="53"/>
  <c r="G290" i="53" s="1"/>
  <c r="P55" i="80"/>
  <c r="AV103" i="59"/>
  <c r="W103" i="59" s="1"/>
  <c r="AN260" i="57"/>
  <c r="O260" i="57" s="1"/>
  <c r="AV67" i="52"/>
  <c r="W67" i="52" s="1"/>
  <c r="AD229" i="58"/>
  <c r="E229" i="58" s="1"/>
  <c r="P2" i="80"/>
  <c r="G5" i="80" s="1"/>
  <c r="P53" i="80"/>
  <c r="P25" i="80"/>
  <c r="P8" i="80"/>
  <c r="AF20" i="58"/>
  <c r="G20" i="58" s="1"/>
  <c r="AV217" i="59"/>
  <c r="W217" i="59" s="1"/>
  <c r="P18" i="80"/>
  <c r="P67" i="80"/>
  <c r="P58" i="80"/>
  <c r="M253" i="59"/>
  <c r="D239" i="59"/>
  <c r="AD229" i="59"/>
  <c r="P4" i="80"/>
  <c r="P23" i="80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P12" i="80"/>
  <c r="P41" i="80"/>
  <c r="P46" i="80"/>
  <c r="P43" i="80"/>
  <c r="P56" i="80"/>
  <c r="P36" i="80"/>
  <c r="P32" i="80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O8" i="85" s="1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O11" i="85" s="1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O14" i="85" s="1"/>
  <c r="N47" i="85"/>
  <c r="N32" i="85"/>
  <c r="O32" i="85" s="1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P29" i="80"/>
  <c r="P87" i="80"/>
  <c r="P42" i="80"/>
  <c r="P17" i="80"/>
  <c r="P21" i="80"/>
  <c r="P6" i="80"/>
  <c r="P9" i="80"/>
  <c r="P52" i="80"/>
  <c r="P98" i="80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P33" i="80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P93" i="80"/>
  <c r="P102" i="80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P77" i="80"/>
  <c r="P84" i="80"/>
  <c r="P24" i="80"/>
  <c r="P5" i="80"/>
  <c r="P86" i="80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104" i="80"/>
  <c r="P60" i="80"/>
  <c r="P64" i="80"/>
  <c r="P37" i="80"/>
  <c r="P38" i="80"/>
  <c r="P62" i="80"/>
  <c r="P40" i="80"/>
  <c r="P3" i="80"/>
  <c r="P27" i="80"/>
  <c r="P96" i="80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P68" i="80"/>
  <c r="P76" i="80"/>
  <c r="P28" i="80"/>
  <c r="P66" i="80"/>
  <c r="P80" i="80"/>
  <c r="P30" i="80"/>
  <c r="P90" i="80"/>
  <c r="P61" i="80"/>
  <c r="P75" i="80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49" i="80"/>
  <c r="P15" i="80"/>
  <c r="P57" i="80"/>
  <c r="P85" i="80"/>
  <c r="P22" i="80"/>
  <c r="P11" i="80"/>
  <c r="P51" i="80"/>
  <c r="P74" i="80"/>
  <c r="P54" i="80"/>
  <c r="P81" i="80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P10" i="80"/>
  <c r="P100" i="80"/>
  <c r="P59" i="80"/>
  <c r="P39" i="80"/>
  <c r="P71" i="80"/>
  <c r="P50" i="80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O68" i="84" l="1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F5" i="80"/>
  <c r="AN170" i="57"/>
  <c r="O170" i="57" s="1"/>
  <c r="AT170" i="55"/>
  <c r="U170" i="55" s="1"/>
  <c r="AD20" i="59"/>
  <c r="E20" i="59" s="1"/>
  <c r="E5" i="82"/>
  <c r="B5" i="82"/>
  <c r="C5" i="82" s="1"/>
  <c r="F5" i="82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E5" i="80"/>
  <c r="B5" i="80"/>
  <c r="D5" i="80" s="1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G5" i="81"/>
  <c r="AF170" i="59"/>
  <c r="G170" i="59" s="1"/>
  <c r="AJ20" i="55"/>
  <c r="K20" i="55" s="1"/>
  <c r="F5" i="81"/>
  <c r="B5" i="81"/>
  <c r="C5" i="81" s="1"/>
  <c r="AR170" i="55"/>
  <c r="S170" i="55" s="1"/>
  <c r="AV19" i="59"/>
  <c r="W19" i="59" s="1"/>
  <c r="AR110" i="59"/>
  <c r="S110" i="59" s="1"/>
  <c r="AF50" i="53"/>
  <c r="G50" i="53" s="1"/>
  <c r="A6" i="82"/>
  <c r="E6" i="82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E5" i="83"/>
  <c r="AT140" i="55"/>
  <c r="U140" i="55" s="1"/>
  <c r="B5" i="83"/>
  <c r="D5" i="83" s="1"/>
  <c r="AN230" i="58"/>
  <c r="O230" i="58" s="1"/>
  <c r="F5" i="83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6" i="83"/>
  <c r="A7" i="83" s="1"/>
  <c r="B7" i="8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A6" i="81"/>
  <c r="F6" i="81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G207" i="46"/>
  <c r="F225" i="46"/>
  <c r="F226" i="46" s="1"/>
  <c r="N225" i="46"/>
  <c r="N226" i="46" s="1"/>
  <c r="S207" i="46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K207" i="46"/>
  <c r="L225" i="46"/>
  <c r="L226" i="46" s="1"/>
  <c r="Q207" i="46"/>
  <c r="O207" i="46"/>
  <c r="E207" i="46"/>
  <c r="M207" i="46"/>
  <c r="B206" i="46"/>
  <c r="T225" i="46"/>
  <c r="T226" i="46" s="1"/>
  <c r="I207" i="46"/>
  <c r="U207" i="46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6" i="80"/>
  <c r="A7" i="80" s="1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O32" i="86" s="1"/>
  <c r="N33" i="86"/>
  <c r="N2" i="86"/>
  <c r="N28" i="86"/>
  <c r="O28" i="86" s="1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O14" i="86" s="1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O8" i="86" s="1"/>
  <c r="N37" i="86"/>
  <c r="N40" i="86"/>
  <c r="N19" i="86"/>
  <c r="N11" i="86"/>
  <c r="O11" i="86" s="1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O33" i="86" l="1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D5" i="82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O61" i="86" s="1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O76" i="86" s="1"/>
  <c r="M94" i="86"/>
  <c r="M77" i="86"/>
  <c r="M92" i="86"/>
  <c r="M102" i="86"/>
  <c r="M97" i="86"/>
  <c r="M60" i="86"/>
  <c r="O30" i="86"/>
  <c r="C5" i="80"/>
  <c r="W49" i="53"/>
  <c r="D5" i="81"/>
  <c r="E6" i="80"/>
  <c r="G6" i="82"/>
  <c r="A7" i="82"/>
  <c r="E7" i="82" s="1"/>
  <c r="B6" i="82"/>
  <c r="C6" i="82" s="1"/>
  <c r="F6" i="82"/>
  <c r="AV230" i="52"/>
  <c r="BA230" i="52" s="1"/>
  <c r="BQ230" i="52" s="1"/>
  <c r="F7" i="83"/>
  <c r="E7" i="83"/>
  <c r="W79" i="52"/>
  <c r="A7" i="81"/>
  <c r="A8" i="81" s="1"/>
  <c r="E6" i="81"/>
  <c r="G6" i="81"/>
  <c r="AV110" i="52"/>
  <c r="BA110" i="52" s="1"/>
  <c r="BQ110" i="52" s="1"/>
  <c r="AV20" i="59"/>
  <c r="BA20" i="59" s="1"/>
  <c r="BQ20" i="59" s="1"/>
  <c r="AV140" i="59"/>
  <c r="W140" i="59" s="1"/>
  <c r="A8" i="83"/>
  <c r="A9" i="83" s="1"/>
  <c r="G7" i="83"/>
  <c r="AV140" i="55"/>
  <c r="W140" i="55" s="1"/>
  <c r="G6" i="83"/>
  <c r="F6" i="83"/>
  <c r="AV290" i="59"/>
  <c r="W290" i="59" s="1"/>
  <c r="AV80" i="58"/>
  <c r="BA80" i="58" s="1"/>
  <c r="BQ80" i="58" s="1"/>
  <c r="B6" i="83"/>
  <c r="AV260" i="52"/>
  <c r="W260" i="52" s="1"/>
  <c r="B6" i="81"/>
  <c r="C6" i="81" s="1"/>
  <c r="AV20" i="52"/>
  <c r="BA20" i="52" s="1"/>
  <c r="BQ20" i="52" s="1"/>
  <c r="W79" i="59"/>
  <c r="C5" i="83"/>
  <c r="E6" i="83"/>
  <c r="W109" i="59"/>
  <c r="AV170" i="52"/>
  <c r="BA170" i="52" s="1"/>
  <c r="BQ170" i="52" s="1"/>
  <c r="AV140" i="58"/>
  <c r="W140" i="58" s="1"/>
  <c r="B6" i="80"/>
  <c r="D6" i="80" s="1"/>
  <c r="F6" i="80"/>
  <c r="AV260" i="53"/>
  <c r="W260" i="53" s="1"/>
  <c r="G6" i="80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M236" i="46"/>
  <c r="B263" i="46"/>
  <c r="N254" i="46"/>
  <c r="N255" i="46" s="1"/>
  <c r="F254" i="46"/>
  <c r="F255" i="46" s="1"/>
  <c r="U236" i="46"/>
  <c r="Q236" i="46"/>
  <c r="I236" i="46"/>
  <c r="R254" i="46"/>
  <c r="R255" i="46" s="1"/>
  <c r="O236" i="46"/>
  <c r="H254" i="46"/>
  <c r="H255" i="46" s="1"/>
  <c r="J254" i="46"/>
  <c r="J255" i="46" s="1"/>
  <c r="P254" i="46"/>
  <c r="P255" i="46" s="1"/>
  <c r="S236" i="46"/>
  <c r="G236" i="46"/>
  <c r="D254" i="46"/>
  <c r="D255" i="46" s="1"/>
  <c r="E236" i="46"/>
  <c r="K236" i="46"/>
  <c r="T254" i="46"/>
  <c r="T255" i="46" s="1"/>
  <c r="L254" i="46"/>
  <c r="L255" i="46" s="1"/>
  <c r="B235" i="46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O14" i="87" s="1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O11" i="87" s="1"/>
  <c r="N28" i="87"/>
  <c r="O28" i="87" s="1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O8" i="87" s="1"/>
  <c r="N48" i="87"/>
  <c r="N46" i="87"/>
  <c r="N24" i="87"/>
  <c r="N32" i="87"/>
  <c r="O32" i="87" s="1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C7" i="83"/>
  <c r="D7" i="83"/>
  <c r="W80" i="52"/>
  <c r="BA80" i="52"/>
  <c r="BQ80" i="52" s="1"/>
  <c r="E7" i="80"/>
  <c r="G7" i="80"/>
  <c r="B7" i="80"/>
  <c r="A8" i="80"/>
  <c r="F7" i="80"/>
  <c r="O33" i="87" l="1"/>
  <c r="D6" i="79"/>
  <c r="O6" i="87"/>
  <c r="E6" i="79"/>
  <c r="A7" i="79"/>
  <c r="A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B8" i="83"/>
  <c r="C8" i="83" s="1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O66" i="87" s="1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G7" i="82"/>
  <c r="B7" i="82"/>
  <c r="D7" i="82" s="1"/>
  <c r="A8" i="82"/>
  <c r="G8" i="82" s="1"/>
  <c r="D6" i="82"/>
  <c r="F7" i="82"/>
  <c r="W230" i="52"/>
  <c r="W20" i="52"/>
  <c r="G7" i="81"/>
  <c r="W110" i="52"/>
  <c r="B7" i="81"/>
  <c r="D7" i="81" s="1"/>
  <c r="E7" i="81"/>
  <c r="W20" i="59"/>
  <c r="F8" i="83"/>
  <c r="W170" i="52"/>
  <c r="C6" i="80"/>
  <c r="E8" i="83"/>
  <c r="G8" i="83"/>
  <c r="F7" i="81"/>
  <c r="BA260" i="52"/>
  <c r="BQ260" i="52" s="1"/>
  <c r="W80" i="58"/>
  <c r="BA290" i="59"/>
  <c r="BQ290" i="59" s="1"/>
  <c r="BA140" i="59"/>
  <c r="BQ140" i="59" s="1"/>
  <c r="D6" i="81"/>
  <c r="BA140" i="55"/>
  <c r="BQ140" i="55" s="1"/>
  <c r="BA140" i="58"/>
  <c r="BQ140" i="58" s="1"/>
  <c r="C6" i="83"/>
  <c r="D6" i="83"/>
  <c r="W50" i="52"/>
  <c r="W200" i="59"/>
  <c r="BA260" i="53"/>
  <c r="BQ260" i="53" s="1"/>
  <c r="BA290" i="58"/>
  <c r="BQ290" i="58" s="1"/>
  <c r="W50" i="59"/>
  <c r="BA20" i="53"/>
  <c r="BQ20" i="53" s="1"/>
  <c r="W50" i="55"/>
  <c r="F283" i="46"/>
  <c r="F284" i="46" s="1"/>
  <c r="N283" i="46"/>
  <c r="N284" i="46" s="1"/>
  <c r="R283" i="46"/>
  <c r="R284" i="46" s="1"/>
  <c r="B264" i="46"/>
  <c r="L283" i="46"/>
  <c r="L284" i="46" s="1"/>
  <c r="U265" i="46"/>
  <c r="J283" i="46"/>
  <c r="J284" i="46" s="1"/>
  <c r="Q265" i="46"/>
  <c r="D283" i="46"/>
  <c r="D284" i="46" s="1"/>
  <c r="S265" i="46"/>
  <c r="K265" i="46"/>
  <c r="E265" i="46"/>
  <c r="O265" i="46"/>
  <c r="I265" i="46"/>
  <c r="H283" i="46"/>
  <c r="H284" i="46" s="1"/>
  <c r="P283" i="46"/>
  <c r="P284" i="46" s="1"/>
  <c r="M265" i="46"/>
  <c r="T283" i="46"/>
  <c r="T284" i="46" s="1"/>
  <c r="G265" i="46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F8" i="81"/>
  <c r="A9" i="81"/>
  <c r="B8" i="81"/>
  <c r="E8" i="81"/>
  <c r="G8" i="81"/>
  <c r="BA230" i="53"/>
  <c r="BQ230" i="53" s="1"/>
  <c r="W230" i="53"/>
  <c r="N8" i="88"/>
  <c r="O8" i="88" s="1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O28" i="88" s="1"/>
  <c r="N19" i="88"/>
  <c r="N41" i="88"/>
  <c r="N13" i="88"/>
  <c r="N17" i="88"/>
  <c r="N7" i="88"/>
  <c r="N18" i="88"/>
  <c r="N32" i="88"/>
  <c r="O32" i="88" s="1"/>
  <c r="N5" i="88"/>
  <c r="N21" i="88"/>
  <c r="N14" i="88"/>
  <c r="O14" i="88" s="1"/>
  <c r="N53" i="88"/>
  <c r="N2" i="88"/>
  <c r="N11" i="88"/>
  <c r="O11" i="88" s="1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G8" i="79"/>
  <c r="A9" i="79"/>
  <c r="E8" i="79"/>
  <c r="B8" i="79"/>
  <c r="F8" i="79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9" i="83"/>
  <c r="F9" i="83"/>
  <c r="A10" i="83"/>
  <c r="E9" i="83"/>
  <c r="G9" i="83"/>
  <c r="G8" i="80"/>
  <c r="E8" i="80"/>
  <c r="B8" i="80"/>
  <c r="A9" i="80"/>
  <c r="F8" i="80"/>
  <c r="D7" i="80"/>
  <c r="C7" i="80"/>
  <c r="B7" i="79" l="1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D8" i="83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O58" i="88" s="1"/>
  <c r="M71" i="88"/>
  <c r="M103" i="88"/>
  <c r="M59" i="88"/>
  <c r="M82" i="88"/>
  <c r="M68" i="88"/>
  <c r="M48" i="88"/>
  <c r="O48" i="88" s="1"/>
  <c r="M55" i="88"/>
  <c r="M100" i="88"/>
  <c r="M62" i="88"/>
  <c r="M79" i="88"/>
  <c r="O79" i="88" s="1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C7" i="82"/>
  <c r="D7" i="79"/>
  <c r="A9" i="82"/>
  <c r="B9" i="82" s="1"/>
  <c r="B8" i="82"/>
  <c r="C8" i="82" s="1"/>
  <c r="C7" i="81"/>
  <c r="E8" i="82"/>
  <c r="F8" i="82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A10" i="81"/>
  <c r="F9" i="81"/>
  <c r="G9" i="81"/>
  <c r="B9" i="81"/>
  <c r="E9" i="81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C8" i="79"/>
  <c r="D8" i="79"/>
  <c r="BR290" i="57"/>
  <c r="BR20" i="57"/>
  <c r="E9" i="79"/>
  <c r="A10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F10" i="83"/>
  <c r="E10" i="83"/>
  <c r="B10" i="83"/>
  <c r="A11" i="83"/>
  <c r="G10" i="83"/>
  <c r="B9" i="80"/>
  <c r="F9" i="80"/>
  <c r="A10" i="80"/>
  <c r="G9" i="80"/>
  <c r="E9" i="80"/>
  <c r="D8" i="80"/>
  <c r="C8" i="80"/>
  <c r="O100" i="88" l="1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9" i="82"/>
  <c r="E9" i="82"/>
  <c r="A10" i="82"/>
  <c r="G10" i="82" s="1"/>
  <c r="D8" i="82"/>
  <c r="F9" i="82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AE16" i="69" s="1"/>
  <c r="Q7" i="60"/>
  <c r="C7" i="60"/>
  <c r="N10" i="69"/>
  <c r="N7" i="60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D9" i="82"/>
  <c r="C9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C9" i="81"/>
  <c r="D9" i="81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E11" i="83"/>
  <c r="G11" i="83"/>
  <c r="B11" i="83"/>
  <c r="A12" i="83"/>
  <c r="F11" i="83"/>
  <c r="C10" i="83"/>
  <c r="D10" i="83"/>
  <c r="A11" i="80"/>
  <c r="F10" i="80"/>
  <c r="E10" i="80"/>
  <c r="B10" i="80"/>
  <c r="G10" i="80"/>
  <c r="D9" i="80"/>
  <c r="C9" i="80"/>
  <c r="U265" i="49" l="1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B10" i="82"/>
  <c r="D10" i="82" s="1"/>
  <c r="G6" i="86"/>
  <c r="F6" i="86"/>
  <c r="D5" i="86"/>
  <c r="E6" i="86"/>
  <c r="A7" i="86"/>
  <c r="B7" i="86" s="1"/>
  <c r="D7" i="86" s="1"/>
  <c r="A11" i="82"/>
  <c r="G11" i="82" s="1"/>
  <c r="F10" i="82"/>
  <c r="E10" i="82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AB11" i="68" s="1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AB8" i="70" s="1"/>
  <c r="V11" i="70"/>
  <c r="AB11" i="70" s="1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AE8" i="63"/>
  <c r="V15" i="63"/>
  <c r="AB15" i="63" s="1"/>
  <c r="AE11" i="70"/>
  <c r="AE13" i="66"/>
  <c r="AE10" i="66"/>
  <c r="V12" i="66"/>
  <c r="AB12" i="66" s="1"/>
  <c r="V16" i="63"/>
  <c r="AB16" i="63" s="1"/>
  <c r="U15" i="70"/>
  <c r="W15" i="70" s="1"/>
  <c r="U12" i="70"/>
  <c r="W12" i="70" s="1"/>
  <c r="B11" i="81"/>
  <c r="A12" i="81"/>
  <c r="G11" i="81"/>
  <c r="F11" i="81"/>
  <c r="E11" i="81"/>
  <c r="U15" i="63"/>
  <c r="W15" i="63" s="1"/>
  <c r="AE14" i="70"/>
  <c r="AE9" i="70"/>
  <c r="V15" i="66"/>
  <c r="AB15" i="66" s="1"/>
  <c r="AE14" i="66"/>
  <c r="AE9" i="66"/>
  <c r="C9" i="78"/>
  <c r="D9" i="78"/>
  <c r="V9" i="63"/>
  <c r="AB9" i="63" s="1"/>
  <c r="AE8" i="70"/>
  <c r="U8" i="70"/>
  <c r="W8" i="70" s="1"/>
  <c r="U7" i="66"/>
  <c r="U10" i="66"/>
  <c r="W10" i="66" s="1"/>
  <c r="V14" i="66"/>
  <c r="AE11" i="63"/>
  <c r="V10" i="70"/>
  <c r="AB10" i="70" s="1"/>
  <c r="V9" i="70"/>
  <c r="AB9" i="70" s="1"/>
  <c r="C10" i="81"/>
  <c r="D10" i="81"/>
  <c r="V10" i="66"/>
  <c r="AE11" i="66"/>
  <c r="U13" i="66"/>
  <c r="W13" i="66" s="1"/>
  <c r="AE14" i="63"/>
  <c r="V16" i="70"/>
  <c r="AB16" i="70" s="1"/>
  <c r="AE16" i="70"/>
  <c r="U12" i="63"/>
  <c r="W12" i="63" s="1"/>
  <c r="AE16" i="63"/>
  <c r="V11" i="63"/>
  <c r="AB11" i="63" s="1"/>
  <c r="V14" i="63"/>
  <c r="AB14" i="63" s="1"/>
  <c r="V7" i="70"/>
  <c r="V13" i="70"/>
  <c r="AB13" i="70" s="1"/>
  <c r="V7" i="66"/>
  <c r="AE8" i="66"/>
  <c r="U15" i="66"/>
  <c r="W15" i="66" s="1"/>
  <c r="AE16" i="66"/>
  <c r="V12" i="63"/>
  <c r="AB12" i="63" s="1"/>
  <c r="AE13" i="70"/>
  <c r="U7" i="70"/>
  <c r="W7" i="70" s="1"/>
  <c r="V14" i="70"/>
  <c r="AB14" i="70" s="1"/>
  <c r="AE10" i="63"/>
  <c r="AE10" i="70"/>
  <c r="V9" i="66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70"/>
  <c r="AE15" i="66"/>
  <c r="U16" i="66"/>
  <c r="W16" i="66" s="1"/>
  <c r="V8" i="66"/>
  <c r="V10" i="63"/>
  <c r="AB10" i="63" s="1"/>
  <c r="A12" i="79"/>
  <c r="G11" i="79"/>
  <c r="B11" i="79"/>
  <c r="F11" i="79"/>
  <c r="E11" i="79"/>
  <c r="C7" i="85"/>
  <c r="D7" i="85"/>
  <c r="U16" i="63"/>
  <c r="W16" i="63" s="1"/>
  <c r="AE9" i="63"/>
  <c r="V8" i="63"/>
  <c r="AB8" i="63" s="1"/>
  <c r="U14" i="63"/>
  <c r="W14" i="63" s="1"/>
  <c r="U7" i="63"/>
  <c r="W7" i="63" s="1"/>
  <c r="V12" i="70"/>
  <c r="AB12" i="70" s="1"/>
  <c r="AE12" i="70"/>
  <c r="C10" i="79"/>
  <c r="D10" i="79"/>
  <c r="U9" i="66"/>
  <c r="W9" i="66" s="1"/>
  <c r="AE13" i="63"/>
  <c r="AE12" i="63"/>
  <c r="U10" i="63"/>
  <c r="W10" i="63" s="1"/>
  <c r="U11" i="70"/>
  <c r="W11" i="70" s="1"/>
  <c r="V15" i="70"/>
  <c r="AB15" i="70" s="1"/>
  <c r="U14" i="66"/>
  <c r="W14" i="66" s="1"/>
  <c r="V13" i="66"/>
  <c r="AB13" i="66" s="1"/>
  <c r="AE15" i="63"/>
  <c r="U9" i="63"/>
  <c r="W9" i="63" s="1"/>
  <c r="V13" i="63"/>
  <c r="AB13" i="63" s="1"/>
  <c r="C11" i="83"/>
  <c r="D11" i="83"/>
  <c r="B12" i="83"/>
  <c r="F12" i="83"/>
  <c r="A13" i="83"/>
  <c r="E12" i="83"/>
  <c r="G12" i="83"/>
  <c r="G11" i="80"/>
  <c r="B11" i="80"/>
  <c r="E11" i="80"/>
  <c r="F11" i="80"/>
  <c r="A12" i="80"/>
  <c r="C10" i="80"/>
  <c r="D10" i="80"/>
  <c r="AB9" i="66" l="1"/>
  <c r="AB14" i="66"/>
  <c r="AB10" i="66"/>
  <c r="AB11" i="66"/>
  <c r="AE7" i="63"/>
  <c r="AE7" i="70" s="1"/>
  <c r="AE7" i="68" s="1"/>
  <c r="AE7" i="69" s="1"/>
  <c r="AB8" i="66"/>
  <c r="C10" i="82"/>
  <c r="A12" i="82"/>
  <c r="G12" i="82" s="1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E11" i="82"/>
  <c r="B11" i="82"/>
  <c r="D11" i="82" s="1"/>
  <c r="F11" i="82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AA9" i="68"/>
  <c r="AC9" i="68" s="1"/>
  <c r="AD9" i="68" s="1"/>
  <c r="AA8" i="68"/>
  <c r="AC8" i="68" s="1"/>
  <c r="AD8" i="68" s="1"/>
  <c r="AA16" i="69"/>
  <c r="AC16" i="69" s="1"/>
  <c r="AD16" i="69" s="1"/>
  <c r="AC11" i="69"/>
  <c r="AD11" i="69" s="1"/>
  <c r="AA14" i="69"/>
  <c r="AC14" i="69" s="1"/>
  <c r="AD14" i="69" s="1"/>
  <c r="AA15" i="68"/>
  <c r="AC15" i="68" s="1"/>
  <c r="AD15" i="68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3"/>
  <c r="AC12" i="63" s="1"/>
  <c r="AD12" i="63" s="1"/>
  <c r="AA12" i="66"/>
  <c r="AC12" i="66" s="1"/>
  <c r="AA16" i="66"/>
  <c r="AC16" i="66" s="1"/>
  <c r="AA8" i="66"/>
  <c r="AA10" i="66"/>
  <c r="AA12" i="70"/>
  <c r="AC12" i="70" s="1"/>
  <c r="AD12" i="70" s="1"/>
  <c r="AA9" i="70"/>
  <c r="AC9" i="70" s="1"/>
  <c r="AD9" i="70" s="1"/>
  <c r="AA14" i="70"/>
  <c r="AC14" i="70" s="1"/>
  <c r="AD14" i="70" s="1"/>
  <c r="AA15" i="63"/>
  <c r="AC15" i="63" s="1"/>
  <c r="AD15" i="63" s="1"/>
  <c r="AA15" i="70"/>
  <c r="AC15" i="70" s="1"/>
  <c r="AD15" i="70" s="1"/>
  <c r="AA10" i="70"/>
  <c r="AC10" i="70" s="1"/>
  <c r="AD10" i="70" s="1"/>
  <c r="AA11" i="66"/>
  <c r="AA11" i="63"/>
  <c r="AC11" i="63" s="1"/>
  <c r="AD11" i="63" s="1"/>
  <c r="AA9" i="63"/>
  <c r="AC9" i="63" s="1"/>
  <c r="AD9" i="63" s="1"/>
  <c r="AA13" i="63"/>
  <c r="AC13" i="63" s="1"/>
  <c r="AD13" i="63" s="1"/>
  <c r="AA10" i="63"/>
  <c r="AC10" i="63" s="1"/>
  <c r="AD10" i="63" s="1"/>
  <c r="AA14" i="63"/>
  <c r="AC14" i="63" s="1"/>
  <c r="AD14" i="63" s="1"/>
  <c r="AA13" i="66"/>
  <c r="AC13" i="66" s="1"/>
  <c r="AA14" i="66"/>
  <c r="AA15" i="66"/>
  <c r="AC15" i="66" s="1"/>
  <c r="W7" i="66"/>
  <c r="AA7" i="66"/>
  <c r="AA13" i="70"/>
  <c r="AC13" i="70" s="1"/>
  <c r="AD13" i="70" s="1"/>
  <c r="AA16" i="63"/>
  <c r="AC16" i="63" s="1"/>
  <c r="AD16" i="63" s="1"/>
  <c r="AA8" i="70"/>
  <c r="AC8" i="70" s="1"/>
  <c r="AD8" i="70" s="1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11" i="70"/>
  <c r="AC11" i="70" s="1"/>
  <c r="AD11" i="70" s="1"/>
  <c r="AA8" i="63"/>
  <c r="AC8" i="63" s="1"/>
  <c r="AD8" i="63" s="1"/>
  <c r="AA9" i="66"/>
  <c r="B12" i="81"/>
  <c r="A13" i="81"/>
  <c r="G12" i="81"/>
  <c r="E12" i="81"/>
  <c r="F12" i="81"/>
  <c r="AA16" i="70"/>
  <c r="AC16" i="70" s="1"/>
  <c r="AD16" i="70" s="1"/>
  <c r="D11" i="81"/>
  <c r="C11" i="81"/>
  <c r="C12" i="83"/>
  <c r="D12" i="83"/>
  <c r="G13" i="83"/>
  <c r="A14" i="83"/>
  <c r="E13" i="83"/>
  <c r="F13" i="83"/>
  <c r="B13" i="83"/>
  <c r="A13" i="80"/>
  <c r="F12" i="80"/>
  <c r="E12" i="80"/>
  <c r="G12" i="80"/>
  <c r="B12" i="80"/>
  <c r="C11" i="80"/>
  <c r="D11" i="80"/>
  <c r="AC9" i="66" l="1"/>
  <c r="AC14" i="66"/>
  <c r="AC10" i="66"/>
  <c r="AC11" i="66"/>
  <c r="AC8" i="66"/>
  <c r="B12" i="82"/>
  <c r="D12" i="82" s="1"/>
  <c r="E12" i="82"/>
  <c r="F12" i="82"/>
  <c r="A13" i="82"/>
  <c r="A14" i="82" s="1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C11" i="82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C12" i="81"/>
  <c r="D12" i="81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C12" i="80"/>
  <c r="D12" i="80"/>
  <c r="AD16" i="66" l="1"/>
  <c r="AD15" i="66"/>
  <c r="AD14" i="66"/>
  <c r="AD13" i="66"/>
  <c r="AD12" i="66"/>
  <c r="AD11" i="66"/>
  <c r="AD7" i="66"/>
  <c r="AD10" i="66"/>
  <c r="AD9" i="66"/>
  <c r="AD8" i="66"/>
  <c r="G13" i="82"/>
  <c r="E13" i="82"/>
  <c r="B13" i="82"/>
  <c r="C13" i="82" s="1"/>
  <c r="F13" i="82"/>
  <c r="C12" i="82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B7" i="72" l="1"/>
  <c r="D7" i="72" s="1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D13" i="82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E7" i="72" l="1"/>
  <c r="F7" i="72"/>
  <c r="H7" i="72" s="1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D15" i="82"/>
  <c r="C15" i="82"/>
  <c r="G16" i="81"/>
  <c r="A17" i="81"/>
  <c r="F16" i="81"/>
  <c r="E16" i="81"/>
  <c r="B16" i="81"/>
  <c r="G16" i="79"/>
  <c r="E16" i="79"/>
  <c r="F16" i="79"/>
  <c r="A17" i="79"/>
  <c r="B16" i="79"/>
  <c r="A17" i="82"/>
  <c r="G16" i="82"/>
  <c r="F16" i="82"/>
  <c r="E16" i="82"/>
  <c r="B16" i="82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AB7" i="63" l="1"/>
  <c r="G7" i="72"/>
  <c r="I7" i="72" s="1"/>
  <c r="G10" i="72"/>
  <c r="I10" i="72" s="1"/>
  <c r="G15" i="72"/>
  <c r="I15" i="72" s="1"/>
  <c r="H16" i="72"/>
  <c r="G12" i="72"/>
  <c r="I12" i="72" s="1"/>
  <c r="G9" i="72"/>
  <c r="H11" i="72"/>
  <c r="G8" i="72"/>
  <c r="I8" i="72" s="1"/>
  <c r="G13" i="72"/>
  <c r="I13" i="72" s="1"/>
  <c r="H14" i="72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D16" i="82"/>
  <c r="C16" i="82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I9" i="72" l="1"/>
  <c r="AA7" i="63"/>
  <c r="AC7" i="63" s="1"/>
  <c r="AD7" i="63" s="1"/>
  <c r="B15" i="73" s="1"/>
  <c r="F15" i="7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B13" i="73" l="1"/>
  <c r="E13" i="73" s="1"/>
  <c r="B16" i="73"/>
  <c r="D16" i="73" s="1"/>
  <c r="B11" i="73"/>
  <c r="G11" i="73" s="1"/>
  <c r="C15" i="73"/>
  <c r="G15" i="73"/>
  <c r="D15" i="73"/>
  <c r="H15" i="73"/>
  <c r="B10" i="73"/>
  <c r="H10" i="73" s="1"/>
  <c r="E15" i="73"/>
  <c r="B14" i="73"/>
  <c r="C14" i="73" s="1"/>
  <c r="B7" i="73"/>
  <c r="H7" i="73" s="1"/>
  <c r="B8" i="73"/>
  <c r="F8" i="73" s="1"/>
  <c r="B12" i="73"/>
  <c r="E12" i="73" s="1"/>
  <c r="B9" i="73"/>
  <c r="E9" i="7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J15" i="73" l="1"/>
  <c r="C12" i="73"/>
  <c r="F13" i="73"/>
  <c r="D13" i="73"/>
  <c r="D7" i="73"/>
  <c r="F7" i="73"/>
  <c r="E10" i="73"/>
  <c r="G10" i="73"/>
  <c r="H12" i="73"/>
  <c r="E8" i="73"/>
  <c r="C9" i="73"/>
  <c r="C8" i="73"/>
  <c r="I15" i="73"/>
  <c r="K15" i="73" s="1"/>
  <c r="H8" i="73"/>
  <c r="G14" i="73"/>
  <c r="F9" i="73"/>
  <c r="H9" i="73"/>
  <c r="G8" i="73"/>
  <c r="C13" i="73"/>
  <c r="D12" i="73"/>
  <c r="D9" i="73"/>
  <c r="D8" i="73"/>
  <c r="E7" i="73"/>
  <c r="F12" i="73"/>
  <c r="G13" i="73"/>
  <c r="H13" i="73"/>
  <c r="G16" i="73"/>
  <c r="D14" i="73"/>
  <c r="AA7" i="70"/>
  <c r="D11" i="73"/>
  <c r="E11" i="73"/>
  <c r="E16" i="73"/>
  <c r="E14" i="73"/>
  <c r="C16" i="73"/>
  <c r="G7" i="73"/>
  <c r="C7" i="73"/>
  <c r="AB7" i="70"/>
  <c r="C11" i="73"/>
  <c r="C10" i="73"/>
  <c r="F10" i="73"/>
  <c r="H11" i="73"/>
  <c r="G12" i="73"/>
  <c r="F11" i="73"/>
  <c r="D10" i="73"/>
  <c r="G9" i="73"/>
  <c r="H14" i="73"/>
  <c r="H16" i="73"/>
  <c r="F16" i="73"/>
  <c r="J16" i="73" s="1"/>
  <c r="F14" i="7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I14" i="73" l="1"/>
  <c r="K14" i="73" s="1"/>
  <c r="I12" i="73"/>
  <c r="K12" i="73" s="1"/>
  <c r="J7" i="73"/>
  <c r="I9" i="73"/>
  <c r="K9" i="73" s="1"/>
  <c r="I13" i="73"/>
  <c r="K13" i="73" s="1"/>
  <c r="J13" i="73"/>
  <c r="J8" i="73"/>
  <c r="I10" i="73"/>
  <c r="K10" i="73" s="1"/>
  <c r="J9" i="73"/>
  <c r="I8" i="73"/>
  <c r="K8" i="73" s="1"/>
  <c r="J12" i="73"/>
  <c r="J14" i="73"/>
  <c r="J11" i="73"/>
  <c r="J10" i="73"/>
  <c r="I11" i="73"/>
  <c r="K11" i="73" s="1"/>
  <c r="AC7" i="70"/>
  <c r="AD7" i="70" s="1"/>
  <c r="B13" i="74" s="1"/>
  <c r="J13" i="74" s="1"/>
  <c r="I7" i="73"/>
  <c r="K7" i="73" s="1"/>
  <c r="I16" i="73"/>
  <c r="K16" i="73" s="1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B15" i="74" l="1"/>
  <c r="C15" i="74" s="1"/>
  <c r="B10" i="74"/>
  <c r="H10" i="74" s="1"/>
  <c r="B12" i="74"/>
  <c r="I12" i="74" s="1"/>
  <c r="B9" i="74"/>
  <c r="G9" i="74" s="1"/>
  <c r="B16" i="74"/>
  <c r="G16" i="74" s="1"/>
  <c r="B14" i="74"/>
  <c r="H14" i="74" s="1"/>
  <c r="I13" i="74"/>
  <c r="E13" i="74"/>
  <c r="G13" i="74"/>
  <c r="F13" i="74"/>
  <c r="B11" i="74"/>
  <c r="H11" i="74" s="1"/>
  <c r="C13" i="74"/>
  <c r="H13" i="74"/>
  <c r="B7" i="74"/>
  <c r="C7" i="74" s="1"/>
  <c r="B8" i="74"/>
  <c r="J8" i="74" s="1"/>
  <c r="D13" i="74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I15" i="74" l="1"/>
  <c r="F15" i="74"/>
  <c r="C9" i="74"/>
  <c r="F9" i="74"/>
  <c r="H15" i="74"/>
  <c r="D15" i="74"/>
  <c r="G15" i="74"/>
  <c r="J15" i="74"/>
  <c r="E15" i="74"/>
  <c r="D9" i="74"/>
  <c r="F12" i="74"/>
  <c r="G12" i="74"/>
  <c r="H12" i="74"/>
  <c r="E12" i="74"/>
  <c r="C12" i="74"/>
  <c r="K12" i="74" s="1"/>
  <c r="M12" i="74" s="1"/>
  <c r="F16" i="74"/>
  <c r="I9" i="74"/>
  <c r="H9" i="74"/>
  <c r="D12" i="74"/>
  <c r="J12" i="74"/>
  <c r="E9" i="74"/>
  <c r="J9" i="74"/>
  <c r="D10" i="74"/>
  <c r="J10" i="74"/>
  <c r="E10" i="74"/>
  <c r="G10" i="74"/>
  <c r="C10" i="74"/>
  <c r="I10" i="74"/>
  <c r="F10" i="74"/>
  <c r="G7" i="74"/>
  <c r="F7" i="74"/>
  <c r="G8" i="74"/>
  <c r="L13" i="74"/>
  <c r="I16" i="74"/>
  <c r="E16" i="74"/>
  <c r="J11" i="74"/>
  <c r="J7" i="74"/>
  <c r="D7" i="74"/>
  <c r="D16" i="74"/>
  <c r="J16" i="74"/>
  <c r="I7" i="74"/>
  <c r="E7" i="74"/>
  <c r="H16" i="74"/>
  <c r="C16" i="74"/>
  <c r="H7" i="74"/>
  <c r="D8" i="74"/>
  <c r="K13" i="74"/>
  <c r="M13" i="74" s="1"/>
  <c r="I8" i="74"/>
  <c r="H8" i="74"/>
  <c r="F8" i="74"/>
  <c r="F11" i="74"/>
  <c r="E8" i="74"/>
  <c r="C8" i="74"/>
  <c r="AB7" i="68"/>
  <c r="AA7" i="68"/>
  <c r="C14" i="74"/>
  <c r="F14" i="74"/>
  <c r="E14" i="74"/>
  <c r="E11" i="74"/>
  <c r="I11" i="74"/>
  <c r="D11" i="74"/>
  <c r="G14" i="74"/>
  <c r="C11" i="74"/>
  <c r="I14" i="74"/>
  <c r="D14" i="74"/>
  <c r="J14" i="74"/>
  <c r="G11" i="74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L15" i="74" l="1"/>
  <c r="K15" i="74"/>
  <c r="M15" i="74" s="1"/>
  <c r="K9" i="74"/>
  <c r="M9" i="74" s="1"/>
  <c r="L12" i="74"/>
  <c r="L9" i="74"/>
  <c r="L10" i="74"/>
  <c r="K10" i="74"/>
  <c r="M10" i="74" s="1"/>
  <c r="K7" i="74"/>
  <c r="M7" i="74" s="1"/>
  <c r="L7" i="74"/>
  <c r="K16" i="74"/>
  <c r="M16" i="74" s="1"/>
  <c r="L16" i="74"/>
  <c r="L8" i="74"/>
  <c r="K8" i="74"/>
  <c r="M8" i="74" s="1"/>
  <c r="K14" i="74"/>
  <c r="M14" i="74" s="1"/>
  <c r="L11" i="74"/>
  <c r="L14" i="74"/>
  <c r="K11" i="74"/>
  <c r="M11" i="74" s="1"/>
  <c r="AC7" i="68"/>
  <c r="AD7" i="68" s="1"/>
  <c r="B13" i="75" s="1"/>
  <c r="J13" i="75" s="1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B14" i="75" l="1"/>
  <c r="G14" i="75" s="1"/>
  <c r="B10" i="75"/>
  <c r="F10" i="75" s="1"/>
  <c r="B11" i="75"/>
  <c r="C11" i="75" s="1"/>
  <c r="B7" i="75"/>
  <c r="E7" i="75" s="1"/>
  <c r="L13" i="75"/>
  <c r="C13" i="75"/>
  <c r="K13" i="75"/>
  <c r="D13" i="75"/>
  <c r="B12" i="75"/>
  <c r="C12" i="75" s="1"/>
  <c r="B16" i="75"/>
  <c r="E16" i="75" s="1"/>
  <c r="B9" i="75"/>
  <c r="C9" i="75" s="1"/>
  <c r="B8" i="75"/>
  <c r="I8" i="75" s="1"/>
  <c r="B15" i="75"/>
  <c r="I15" i="75" s="1"/>
  <c r="I13" i="75"/>
  <c r="F13" i="75"/>
  <c r="H13" i="75"/>
  <c r="G13" i="75"/>
  <c r="E13" i="75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H10" i="75" l="1"/>
  <c r="C10" i="75"/>
  <c r="D10" i="75"/>
  <c r="L10" i="75"/>
  <c r="I10" i="75"/>
  <c r="J10" i="75"/>
  <c r="G10" i="75"/>
  <c r="I14" i="75"/>
  <c r="C14" i="75"/>
  <c r="D14" i="75"/>
  <c r="L14" i="75"/>
  <c r="F14" i="75"/>
  <c r="K14" i="75"/>
  <c r="J14" i="75"/>
  <c r="E14" i="75"/>
  <c r="K10" i="75"/>
  <c r="H14" i="75"/>
  <c r="E10" i="75"/>
  <c r="H7" i="75"/>
  <c r="K7" i="75"/>
  <c r="G11" i="75"/>
  <c r="F11" i="75"/>
  <c r="H11" i="75"/>
  <c r="F7" i="75"/>
  <c r="D11" i="75"/>
  <c r="K11" i="75"/>
  <c r="L7" i="75"/>
  <c r="G7" i="75"/>
  <c r="I11" i="75"/>
  <c r="L11" i="75"/>
  <c r="J11" i="75"/>
  <c r="I7" i="75"/>
  <c r="E11" i="75"/>
  <c r="J7" i="75"/>
  <c r="L16" i="75"/>
  <c r="C7" i="75"/>
  <c r="E12" i="75"/>
  <c r="I12" i="75"/>
  <c r="C16" i="75"/>
  <c r="D7" i="75"/>
  <c r="F12" i="75"/>
  <c r="F9" i="75"/>
  <c r="H12" i="75"/>
  <c r="J12" i="75"/>
  <c r="H16" i="75"/>
  <c r="K16" i="75"/>
  <c r="D16" i="75"/>
  <c r="G12" i="75"/>
  <c r="G16" i="75"/>
  <c r="I16" i="75"/>
  <c r="K12" i="75"/>
  <c r="L9" i="75"/>
  <c r="J16" i="75"/>
  <c r="D12" i="75"/>
  <c r="L12" i="75"/>
  <c r="N13" i="75"/>
  <c r="G8" i="75"/>
  <c r="F16" i="75"/>
  <c r="M13" i="75"/>
  <c r="O13" i="75" s="1"/>
  <c r="K15" i="75"/>
  <c r="J15" i="75"/>
  <c r="E15" i="75"/>
  <c r="H9" i="75"/>
  <c r="I9" i="75"/>
  <c r="AA7" i="69"/>
  <c r="AB7" i="69"/>
  <c r="F15" i="75"/>
  <c r="C8" i="75"/>
  <c r="K9" i="75"/>
  <c r="L8" i="75"/>
  <c r="J8" i="75"/>
  <c r="D15" i="75"/>
  <c r="H8" i="75"/>
  <c r="C15" i="75"/>
  <c r="E8" i="75"/>
  <c r="G15" i="75"/>
  <c r="F8" i="75"/>
  <c r="H15" i="75"/>
  <c r="G9" i="75"/>
  <c r="D8" i="75"/>
  <c r="L15" i="75"/>
  <c r="K8" i="75"/>
  <c r="D9" i="75"/>
  <c r="J9" i="75"/>
  <c r="E9" i="75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M14" i="75" l="1"/>
  <c r="O14" i="75" s="1"/>
  <c r="N10" i="75"/>
  <c r="M10" i="75"/>
  <c r="O10" i="75" s="1"/>
  <c r="N14" i="75"/>
  <c r="N11" i="75"/>
  <c r="M11" i="75"/>
  <c r="O11" i="75" s="1"/>
  <c r="N7" i="75"/>
  <c r="M7" i="75"/>
  <c r="O7" i="75" s="1"/>
  <c r="M16" i="75"/>
  <c r="O16" i="75" s="1"/>
  <c r="M12" i="75"/>
  <c r="O12" i="75" s="1"/>
  <c r="N12" i="75"/>
  <c r="N16" i="75"/>
  <c r="M9" i="75"/>
  <c r="O9" i="75" s="1"/>
  <c r="M15" i="75"/>
  <c r="O15" i="75" s="1"/>
  <c r="N15" i="75"/>
  <c r="AC7" i="69"/>
  <c r="AD7" i="69" s="1"/>
  <c r="B12" i="77" s="1"/>
  <c r="F12" i="77" s="1"/>
  <c r="N9" i="75"/>
  <c r="N8" i="75"/>
  <c r="M8" i="75"/>
  <c r="O8" i="75" s="1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B9" i="77" l="1"/>
  <c r="E9" i="77" s="1"/>
  <c r="B7" i="77"/>
  <c r="N7" i="77" s="1"/>
  <c r="J12" i="77"/>
  <c r="B11" i="77"/>
  <c r="L11" i="77" s="1"/>
  <c r="B8" i="77"/>
  <c r="J8" i="77" s="1"/>
  <c r="D12" i="77"/>
  <c r="B14" i="77"/>
  <c r="G14" i="77" s="1"/>
  <c r="M12" i="77"/>
  <c r="B16" i="77"/>
  <c r="N16" i="77" s="1"/>
  <c r="H12" i="77"/>
  <c r="B15" i="77"/>
  <c r="E15" i="77" s="1"/>
  <c r="B10" i="77"/>
  <c r="N10" i="77" s="1"/>
  <c r="K12" i="77"/>
  <c r="E12" i="77"/>
  <c r="B13" i="77"/>
  <c r="N13" i="77" s="1"/>
  <c r="C12" i="77"/>
  <c r="I12" i="77"/>
  <c r="N12" i="77"/>
  <c r="L12" i="77"/>
  <c r="G12" i="77"/>
  <c r="N9" i="77"/>
  <c r="K9" i="77"/>
  <c r="I7" i="77"/>
  <c r="F9" i="77"/>
  <c r="G9" i="77"/>
  <c r="I9" i="77"/>
  <c r="L9" i="77"/>
  <c r="J9" i="77"/>
  <c r="H9" i="77"/>
  <c r="M9" i="77"/>
  <c r="D9" i="77"/>
  <c r="C9" i="77"/>
  <c r="D7" i="77"/>
  <c r="E7" i="77"/>
  <c r="C7" i="77"/>
  <c r="G7" i="77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F7" i="77" l="1"/>
  <c r="H7" i="77"/>
  <c r="K7" i="77"/>
  <c r="L7" i="77"/>
  <c r="J7" i="77"/>
  <c r="M7" i="77"/>
  <c r="O7" i="77" s="1"/>
  <c r="Q7" i="77" s="1"/>
  <c r="F8" i="77"/>
  <c r="N8" i="77"/>
  <c r="M8" i="77"/>
  <c r="E8" i="77"/>
  <c r="C11" i="77"/>
  <c r="G11" i="77"/>
  <c r="H11" i="77"/>
  <c r="L8" i="77"/>
  <c r="I11" i="77"/>
  <c r="N11" i="77"/>
  <c r="J11" i="77"/>
  <c r="K11" i="77"/>
  <c r="M16" i="77"/>
  <c r="D16" i="77"/>
  <c r="K8" i="77"/>
  <c r="L16" i="77"/>
  <c r="I10" i="77"/>
  <c r="C16" i="77"/>
  <c r="D8" i="77"/>
  <c r="L15" i="77"/>
  <c r="G16" i="77"/>
  <c r="E11" i="77"/>
  <c r="H8" i="77"/>
  <c r="K16" i="77"/>
  <c r="M11" i="77"/>
  <c r="G8" i="77"/>
  <c r="F10" i="77"/>
  <c r="F16" i="77"/>
  <c r="C15" i="77"/>
  <c r="G15" i="77"/>
  <c r="H16" i="77"/>
  <c r="D11" i="77"/>
  <c r="F11" i="77"/>
  <c r="J10" i="77"/>
  <c r="J16" i="77"/>
  <c r="K10" i="77"/>
  <c r="M15" i="77"/>
  <c r="K15" i="77"/>
  <c r="I8" i="77"/>
  <c r="I16" i="77"/>
  <c r="E13" i="77"/>
  <c r="E16" i="77"/>
  <c r="I15" i="77"/>
  <c r="C8" i="77"/>
  <c r="P12" i="77"/>
  <c r="L14" i="77"/>
  <c r="I14" i="77"/>
  <c r="J14" i="77"/>
  <c r="N14" i="77"/>
  <c r="J13" i="77"/>
  <c r="C14" i="77"/>
  <c r="G13" i="77"/>
  <c r="K14" i="77"/>
  <c r="C13" i="77"/>
  <c r="G10" i="77"/>
  <c r="F14" i="77"/>
  <c r="H15" i="77"/>
  <c r="L10" i="77"/>
  <c r="E14" i="77"/>
  <c r="D14" i="77"/>
  <c r="H14" i="77"/>
  <c r="M14" i="77"/>
  <c r="F13" i="77"/>
  <c r="D13" i="77"/>
  <c r="L13" i="77"/>
  <c r="J15" i="77"/>
  <c r="E10" i="77"/>
  <c r="H13" i="77"/>
  <c r="N15" i="77"/>
  <c r="M10" i="77"/>
  <c r="F15" i="77"/>
  <c r="I13" i="77"/>
  <c r="D10" i="77"/>
  <c r="D15" i="77"/>
  <c r="C10" i="77"/>
  <c r="K13" i="77"/>
  <c r="H10" i="77"/>
  <c r="M13" i="77"/>
  <c r="O12" i="77"/>
  <c r="Q12" i="77" s="1"/>
  <c r="O9" i="77"/>
  <c r="Q9" i="77" s="1"/>
  <c r="P9" i="77"/>
  <c r="P7" i="77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O16" i="77" l="1"/>
  <c r="Q16" i="77" s="1"/>
  <c r="P11" i="77"/>
  <c r="O11" i="77"/>
  <c r="Q11" i="77" s="1"/>
  <c r="P8" i="77"/>
  <c r="P15" i="77"/>
  <c r="P16" i="77"/>
  <c r="O8" i="77"/>
  <c r="Q8" i="77" s="1"/>
  <c r="P14" i="77"/>
  <c r="O10" i="77"/>
  <c r="Q10" i="77" s="1"/>
  <c r="O15" i="77"/>
  <c r="Q15" i="77" s="1"/>
  <c r="P10" i="77"/>
  <c r="O14" i="77"/>
  <c r="Q14" i="77" s="1"/>
  <c r="P13" i="77"/>
  <c r="O13" i="77"/>
  <c r="Q13" i="77" s="1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C28" i="84" l="1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C30" i="84" l="1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G30" i="85" l="1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D33" i="81" l="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E35" i="79" l="1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F33" i="85" l="1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G37" i="82" l="1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D37" i="81" l="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F39" i="82" l="1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C38" i="78" l="1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<sst xmlns="http://schemas.openxmlformats.org/spreadsheetml/2006/main" count="22102" uniqueCount="2565">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</sst>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10" xfId="0" applyFont="1" applyBorder="1" applyAlignment="1" applyProtection="1">
      <alignment horizontal="left"/>
      <protection locked="0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6</xdr:row>
          <xdr:rowOff>99060</xdr:rowOff>
        </xdr:from>
        <xdr:to>
          <xdr:col>13</xdr:col>
          <xdr:colOff>129540</xdr:colOff>
          <xdr:row>8</xdr:row>
          <xdr:rowOff>7620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8</xdr:row>
          <xdr:rowOff>114300</xdr:rowOff>
        </xdr:from>
        <xdr:to>
          <xdr:col>13</xdr:col>
          <xdr:colOff>137160</xdr:colOff>
          <xdr:row>10</xdr:row>
          <xdr:rowOff>30480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11</xdr:row>
          <xdr:rowOff>0</xdr:rowOff>
        </xdr:from>
        <xdr:to>
          <xdr:col>13</xdr:col>
          <xdr:colOff>137160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97bf6d2a9305fdc/Desktop/Liga%202425/Kopie%20von%20aktive_240813.xls" TargetMode="External"/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/>
    <row r="4" spans="1:3" hidden="1" x14ac:dyDescent="0.25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+Spielzettel2!T2</f>
        <v>2</v>
      </c>
      <c r="F6" s="318"/>
      <c r="P6" s="140" t="s">
        <v>1838</v>
      </c>
      <c r="Q6" s="319" t="str">
        <f>+Spielzettel2!U1</f>
        <v>02.11./03.11.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+Spielzettel2!F2</f>
        <v>Nürnberg West Bowling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+Spielzettel2!F1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 t="s">
        <v>2557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 t="s">
        <v>2548</v>
      </c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2548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 t="s">
        <v>2558</v>
      </c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2548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2320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2548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2548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 t="s">
        <v>2559</v>
      </c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 t="s">
        <v>2560</v>
      </c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 t="s">
        <v>2561</v>
      </c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 t="s">
        <v>2562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 t="s">
        <v>2563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Schlüssel!$AG$1</f>
        <v>02.11./03.11.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Schlüssel!$W$2</f>
        <v>Nürnberg West Bowling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VLOOKUP(B2,Schlüssel!$A$5:$DZ$14,23)</f>
        <v>8</v>
      </c>
      <c r="E22" s="347"/>
      <c r="F22" s="347">
        <f>VLOOKUP(B2,Schlüssel!$A$5:$DZ$14,24)</f>
        <v>2</v>
      </c>
      <c r="G22" s="347"/>
      <c r="H22" s="347">
        <f>VLOOKUP(B2,Schlüssel!$A$5:$DZ$14,25)</f>
        <v>4</v>
      </c>
      <c r="I22" s="347"/>
      <c r="J22" s="347">
        <f>VLOOKUP(B2,Schlüssel!$A$5:$DZ$14,26)</f>
        <v>7</v>
      </c>
      <c r="K22" s="347"/>
      <c r="L22" s="347">
        <f>VLOOKUP(B2,Schlüssel!$A$5:$DZ$14,27)</f>
        <v>10</v>
      </c>
      <c r="M22" s="347"/>
      <c r="N22" s="347">
        <f>VLOOKUP(B2,Schlüssel!$A$5:$DZ$14,28)</f>
        <v>5</v>
      </c>
      <c r="O22" s="347"/>
      <c r="P22" s="347">
        <f>VLOOKUP(B2,Schlüssel!$A$5:$DZ$14,29)</f>
        <v>6</v>
      </c>
      <c r="Q22" s="347"/>
      <c r="R22" s="347">
        <f>VLOOKUP(B2,Schlüssel!$A$5:$DZ$14,30)</f>
        <v>9</v>
      </c>
      <c r="S22" s="347"/>
      <c r="T22" s="347">
        <f>VLOOKUP(B2,Schlüssel!$A$5:$DZ$14,31)</f>
        <v>3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BC EMAX Unterföhring 2</v>
      </c>
      <c r="E23" s="345"/>
      <c r="F23" s="344" t="str">
        <f>VLOOKUP(F22,Schlüssel!$A$5:$K$14,2)</f>
        <v>Bajuwaren München 1</v>
      </c>
      <c r="G23" s="345"/>
      <c r="H23" s="344" t="str">
        <f>VLOOKUP(H22,Schlüssel!$A$5:$K$14,2)</f>
        <v>SG DJK Rimpar</v>
      </c>
      <c r="I23" s="345"/>
      <c r="J23" s="344" t="str">
        <f>VLOOKUP(J22,Schlüssel!$A$5:$K$14,2)</f>
        <v>Schanzer Ingolstadt 1</v>
      </c>
      <c r="K23" s="345"/>
      <c r="L23" s="344" t="str">
        <f>VLOOKUP(L22,Schlüssel!$A$5:$K$14,2)</f>
        <v>High Roller Rosenheim 1</v>
      </c>
      <c r="M23" s="345"/>
      <c r="N23" s="344" t="str">
        <f>VLOOKUP(N22,Schlüssel!$A$5:$K$14,2)</f>
        <v>RW Lichtenhof Stein 1</v>
      </c>
      <c r="O23" s="345"/>
      <c r="P23" s="344" t="str">
        <f>VLOOKUP(P22,Schlüssel!$A$5:$K$14,2)</f>
        <v>SG Rottendorf 1</v>
      </c>
      <c r="Q23" s="345"/>
      <c r="R23" s="344" t="str">
        <f>VLOOKUP(R22,Schlüssel!$A$5:$K$14,2)</f>
        <v>Bowlinghaus Bamberg 1</v>
      </c>
      <c r="S23" s="345"/>
      <c r="T23" s="344" t="str">
        <f>VLOOKUP(T22,Schlüssel!$A$5:$K$14,2)</f>
        <v>BK München 3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Schlüssel!$AG$1</f>
        <v>02.11./03.11.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Schlüssel!$W$2</f>
        <v>Nürnberg West Bowling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VLOOKUP(B31,Schlüssel!$A$5:$DZ$14,23)</f>
        <v>9</v>
      </c>
      <c r="E51" s="347"/>
      <c r="F51" s="347">
        <f>VLOOKUP(B31,Schlüssel!$A$5:$DZ$14,24)</f>
        <v>1</v>
      </c>
      <c r="G51" s="347"/>
      <c r="H51" s="347">
        <f>VLOOKUP(B31,Schlüssel!$A$5:$DZ$14,25)</f>
        <v>10</v>
      </c>
      <c r="I51" s="347"/>
      <c r="J51" s="347">
        <f>VLOOKUP(B31,Schlüssel!$A$5:$DZ$14,26)</f>
        <v>5</v>
      </c>
      <c r="K51" s="347"/>
      <c r="L51" s="347">
        <f>VLOOKUP(B31,Schlüssel!$A$5:$DZ$14,27)</f>
        <v>3</v>
      </c>
      <c r="M51" s="347"/>
      <c r="N51" s="347">
        <f>VLOOKUP(B31,Schlüssel!$A$5:$DZ$14,28)</f>
        <v>7</v>
      </c>
      <c r="O51" s="347"/>
      <c r="P51" s="347">
        <f>VLOOKUP(B31,Schlüssel!$A$5:$DZ$14,29)</f>
        <v>8</v>
      </c>
      <c r="Q51" s="347"/>
      <c r="R51" s="347">
        <f>VLOOKUP(B31,Schlüssel!$A$5:$DZ$14,30)</f>
        <v>4</v>
      </c>
      <c r="S51" s="347"/>
      <c r="T51" s="347">
        <f>VLOOKUP(B31,Schlüssel!$A$5:$DZ$14,31)</f>
        <v>6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Bowlinghaus Bamberg 1</v>
      </c>
      <c r="E52" s="345"/>
      <c r="F52" s="344" t="str">
        <f>VLOOKUP(F51,Schlüssel!$A$5:$K$14,2)</f>
        <v>BC Comet Nürnberg</v>
      </c>
      <c r="G52" s="345"/>
      <c r="H52" s="344" t="str">
        <f>VLOOKUP(H51,Schlüssel!$A$5:$K$14,2)</f>
        <v>High Roller Rosenheim 1</v>
      </c>
      <c r="I52" s="345"/>
      <c r="J52" s="344" t="str">
        <f>VLOOKUP(J51,Schlüssel!$A$5:$K$14,2)</f>
        <v>RW Lichtenhof Stein 1</v>
      </c>
      <c r="K52" s="345"/>
      <c r="L52" s="344" t="str">
        <f>VLOOKUP(L51,Schlüssel!$A$5:$K$14,2)</f>
        <v>BK München 3</v>
      </c>
      <c r="M52" s="345"/>
      <c r="N52" s="344" t="str">
        <f>VLOOKUP(N51,Schlüssel!$A$5:$K$14,2)</f>
        <v>Schanzer Ingolstadt 1</v>
      </c>
      <c r="O52" s="345"/>
      <c r="P52" s="344" t="str">
        <f>VLOOKUP(P51,Schlüssel!$A$5:$K$14,2)</f>
        <v>BC EMAX Unterföhring 2</v>
      </c>
      <c r="Q52" s="345"/>
      <c r="R52" s="344" t="str">
        <f>VLOOKUP(R51,Schlüssel!$A$5:$K$14,2)</f>
        <v>SG DJK Rimpar</v>
      </c>
      <c r="S52" s="345"/>
      <c r="T52" s="344" t="str">
        <f>VLOOKUP(T51,Schlüssel!$A$5:$K$14,2)</f>
        <v>SG Rottendorf 1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Schlüssel!$AG$1</f>
        <v>02.11./03.11.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Schlüssel!$W$2</f>
        <v>Nürnberg West Bowling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VLOOKUP(B60,Schlüssel!$A$5:$DZ$14,23)</f>
        <v>7</v>
      </c>
      <c r="E80" s="347"/>
      <c r="F80" s="347">
        <f>VLOOKUP(B60,Schlüssel!$A$5:$DZ$14,24)</f>
        <v>4</v>
      </c>
      <c r="G80" s="347"/>
      <c r="H80" s="347">
        <f>VLOOKUP(B60,Schlüssel!$A$5:$DZ$14,25)</f>
        <v>8</v>
      </c>
      <c r="I80" s="347"/>
      <c r="J80" s="347">
        <f>VLOOKUP(B60,Schlüssel!$A$5:$DZ$14,26)</f>
        <v>6</v>
      </c>
      <c r="K80" s="347"/>
      <c r="L80" s="347">
        <f>VLOOKUP(B60,Schlüssel!$A$5:$DZ$14,27)</f>
        <v>2</v>
      </c>
      <c r="M80" s="347"/>
      <c r="N80" s="347">
        <f>VLOOKUP(B60,Schlüssel!$A$5:$DZ$14,28)</f>
        <v>9</v>
      </c>
      <c r="O80" s="347"/>
      <c r="P80" s="347">
        <f>VLOOKUP(B60,Schlüssel!$A$5:$DZ$14,29)</f>
        <v>5</v>
      </c>
      <c r="Q80" s="347"/>
      <c r="R80" s="347">
        <f>VLOOKUP(B60,Schlüssel!$A$5:$DZ$14,30)</f>
        <v>10</v>
      </c>
      <c r="S80" s="347"/>
      <c r="T80" s="347">
        <f>VLOOKUP(B60,Schlüssel!$A$5:$DZ$14,31)</f>
        <v>1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Schanzer Ingolstadt 1</v>
      </c>
      <c r="E81" s="345"/>
      <c r="F81" s="344" t="str">
        <f>VLOOKUP(F80,Schlüssel!$A$5:$K$14,2)</f>
        <v>SG DJK Rimpar</v>
      </c>
      <c r="G81" s="345"/>
      <c r="H81" s="344" t="str">
        <f>VLOOKUP(H80,Schlüssel!$A$5:$K$14,2)</f>
        <v>BC EMAX Unterföhring 2</v>
      </c>
      <c r="I81" s="345"/>
      <c r="J81" s="344" t="str">
        <f>VLOOKUP(J80,Schlüssel!$A$5:$K$14,2)</f>
        <v>SG Rottendorf 1</v>
      </c>
      <c r="K81" s="345"/>
      <c r="L81" s="344" t="str">
        <f>VLOOKUP(L80,Schlüssel!$A$5:$K$14,2)</f>
        <v>Bajuwaren München 1</v>
      </c>
      <c r="M81" s="345"/>
      <c r="N81" s="344" t="str">
        <f>VLOOKUP(N80,Schlüssel!$A$5:$K$14,2)</f>
        <v>Bowlinghaus Bamberg 1</v>
      </c>
      <c r="O81" s="345"/>
      <c r="P81" s="344" t="str">
        <f>VLOOKUP(P80,Schlüssel!$A$5:$K$14,2)</f>
        <v>RW Lichtenhof Stein 1</v>
      </c>
      <c r="Q81" s="345"/>
      <c r="R81" s="344" t="str">
        <f>VLOOKUP(R80,Schlüssel!$A$5:$K$14,2)</f>
        <v>High Roller Rosenheim 1</v>
      </c>
      <c r="S81" s="345"/>
      <c r="T81" s="344" t="str">
        <f>VLOOKUP(T80,Schlüssel!$A$5:$K$14,2)</f>
        <v>BC Comet Nürnberg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Schlüssel!$AG$1</f>
        <v>02.11./03.11.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Schlüssel!$W$2</f>
        <v>Nürnberg West Bowling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VLOOKUP(B89,Schlüssel!$A$5:$DZ$14,23)</f>
        <v>5</v>
      </c>
      <c r="E109" s="347"/>
      <c r="F109" s="347">
        <f>VLOOKUP(B89,Schlüssel!$A$5:$DZ$14,24)</f>
        <v>3</v>
      </c>
      <c r="G109" s="347"/>
      <c r="H109" s="347">
        <f>VLOOKUP(B89,Schlüssel!$A$5:$DZ$14,25)</f>
        <v>1</v>
      </c>
      <c r="I109" s="347"/>
      <c r="J109" s="347">
        <f>VLOOKUP(B89,Schlüssel!$A$5:$DZ$14,26)</f>
        <v>8</v>
      </c>
      <c r="K109" s="347"/>
      <c r="L109" s="347">
        <f>VLOOKUP(B89,Schlüssel!$A$5:$DZ$14,27)</f>
        <v>6</v>
      </c>
      <c r="M109" s="347"/>
      <c r="N109" s="347">
        <f>VLOOKUP(B89,Schlüssel!$A$5:$DZ$14,28)</f>
        <v>10</v>
      </c>
      <c r="O109" s="347"/>
      <c r="P109" s="347">
        <f>VLOOKUP(B89,Schlüssel!$A$5:$DZ$14,29)</f>
        <v>9</v>
      </c>
      <c r="Q109" s="347"/>
      <c r="R109" s="347">
        <f>VLOOKUP(B89,Schlüssel!$A$5:$DZ$14,30)</f>
        <v>2</v>
      </c>
      <c r="S109" s="347"/>
      <c r="T109" s="347">
        <f>VLOOKUP(B89,Schlüssel!$A$5:$DZ$14,31)</f>
        <v>7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RW Lichtenhof Stein 1</v>
      </c>
      <c r="E110" s="345"/>
      <c r="F110" s="344" t="str">
        <f>VLOOKUP(F109,Schlüssel!$A$5:$K$14,2)</f>
        <v>BK München 3</v>
      </c>
      <c r="G110" s="345"/>
      <c r="H110" s="344" t="str">
        <f>VLOOKUP(H109,Schlüssel!$A$5:$K$14,2)</f>
        <v>BC Comet Nürnberg</v>
      </c>
      <c r="I110" s="345"/>
      <c r="J110" s="344" t="str">
        <f>VLOOKUP(J109,Schlüssel!$A$5:$K$14,2)</f>
        <v>BC EMAX Unterföhring 2</v>
      </c>
      <c r="K110" s="345"/>
      <c r="L110" s="344" t="str">
        <f>VLOOKUP(L109,Schlüssel!$A$5:$K$14,2)</f>
        <v>SG Rottendorf 1</v>
      </c>
      <c r="M110" s="345"/>
      <c r="N110" s="344" t="str">
        <f>VLOOKUP(N109,Schlüssel!$A$5:$K$14,2)</f>
        <v>High Roller Rosenheim 1</v>
      </c>
      <c r="O110" s="345"/>
      <c r="P110" s="344" t="str">
        <f>VLOOKUP(P109,Schlüssel!$A$5:$K$14,2)</f>
        <v>Bowlinghaus Bamberg 1</v>
      </c>
      <c r="Q110" s="345"/>
      <c r="R110" s="344" t="str">
        <f>VLOOKUP(R109,Schlüssel!$A$5:$K$14,2)</f>
        <v>Bajuwaren München 1</v>
      </c>
      <c r="S110" s="345"/>
      <c r="T110" s="344" t="str">
        <f>VLOOKUP(T109,Schlüssel!$A$5:$K$14,2)</f>
        <v>Schanzer Ingolstadt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Schlüssel!$AG$1</f>
        <v>02.11./03.11.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Schlüssel!$W$2</f>
        <v>Nürnberg West Bowling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VLOOKUP(B118,Schlüssel!$A$5:$DZ$14,23)</f>
        <v>4</v>
      </c>
      <c r="E138" s="347"/>
      <c r="F138" s="347">
        <f>VLOOKUP(B118,Schlüssel!$A$5:$DZ$14,24)</f>
        <v>10</v>
      </c>
      <c r="G138" s="347"/>
      <c r="H138" s="347">
        <f>VLOOKUP(B118,Schlüssel!$A$5:$DZ$14,25)</f>
        <v>6</v>
      </c>
      <c r="I138" s="347"/>
      <c r="J138" s="347">
        <f>VLOOKUP(B118,Schlüssel!$A$5:$DZ$14,26)</f>
        <v>2</v>
      </c>
      <c r="K138" s="347"/>
      <c r="L138" s="347">
        <f>VLOOKUP(B118,Schlüssel!$A$5:$DZ$14,27)</f>
        <v>7</v>
      </c>
      <c r="M138" s="347"/>
      <c r="N138" s="347">
        <f>VLOOKUP(B118,Schlüssel!$A$5:$DZ$14,28)</f>
        <v>1</v>
      </c>
      <c r="O138" s="347"/>
      <c r="P138" s="347">
        <f>VLOOKUP(B118,Schlüssel!$A$5:$DZ$14,29)</f>
        <v>3</v>
      </c>
      <c r="Q138" s="347"/>
      <c r="R138" s="347">
        <f>VLOOKUP(B118,Schlüssel!$A$5:$DZ$14,30)</f>
        <v>8</v>
      </c>
      <c r="S138" s="347"/>
      <c r="T138" s="347">
        <f>VLOOKUP(B118,Schlüssel!$A$5:$DZ$14,31)</f>
        <v>9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SG DJK Rimpar</v>
      </c>
      <c r="E139" s="345"/>
      <c r="F139" s="344" t="str">
        <f>VLOOKUP(F138,Schlüssel!$A$5:$K$14,2)</f>
        <v>High Roller Rosenheim 1</v>
      </c>
      <c r="G139" s="345"/>
      <c r="H139" s="344" t="str">
        <f>VLOOKUP(H138,Schlüssel!$A$5:$K$14,2)</f>
        <v>SG Rottendorf 1</v>
      </c>
      <c r="I139" s="345"/>
      <c r="J139" s="344" t="str">
        <f>VLOOKUP(J138,Schlüssel!$A$5:$K$14,2)</f>
        <v>Bajuwaren München 1</v>
      </c>
      <c r="K139" s="345"/>
      <c r="L139" s="344" t="str">
        <f>VLOOKUP(L138,Schlüssel!$A$5:$K$14,2)</f>
        <v>Schanzer Ingolstadt 1</v>
      </c>
      <c r="M139" s="345"/>
      <c r="N139" s="344" t="str">
        <f>VLOOKUP(N138,Schlüssel!$A$5:$K$14,2)</f>
        <v>BC Comet Nürnberg</v>
      </c>
      <c r="O139" s="345"/>
      <c r="P139" s="344" t="str">
        <f>VLOOKUP(P138,Schlüssel!$A$5:$K$14,2)</f>
        <v>BK München 3</v>
      </c>
      <c r="Q139" s="345"/>
      <c r="R139" s="344" t="str">
        <f>VLOOKUP(R138,Schlüssel!$A$5:$K$14,2)</f>
        <v>BC EMAX Unterföhring 2</v>
      </c>
      <c r="S139" s="345"/>
      <c r="T139" s="344" t="str">
        <f>VLOOKUP(T138,Schlüssel!$A$5:$K$14,2)</f>
        <v>Bowlinghaus Bamberg 1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Schlüssel!$AG$1</f>
        <v>02.11./03.11.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Schlüssel!$W$2</f>
        <v>Nürnberg West Bowling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VLOOKUP(B147,Schlüssel!$A$5:$DZ$14,23)</f>
        <v>10</v>
      </c>
      <c r="E167" s="347"/>
      <c r="F167" s="347">
        <f>VLOOKUP(B147,Schlüssel!$A$5:$DZ$14,24)</f>
        <v>9</v>
      </c>
      <c r="G167" s="347"/>
      <c r="H167" s="347">
        <f>VLOOKUP(B147,Schlüssel!$A$5:$DZ$14,25)</f>
        <v>5</v>
      </c>
      <c r="I167" s="347"/>
      <c r="J167" s="347">
        <f>VLOOKUP(B147,Schlüssel!$A$5:$DZ$14,26)</f>
        <v>3</v>
      </c>
      <c r="K167" s="347"/>
      <c r="L167" s="347">
        <f>VLOOKUP(B147,Schlüssel!$A$5:$DZ$14,27)</f>
        <v>4</v>
      </c>
      <c r="M167" s="347"/>
      <c r="N167" s="347">
        <f>VLOOKUP(B147,Schlüssel!$A$5:$DZ$14,28)</f>
        <v>8</v>
      </c>
      <c r="O167" s="347"/>
      <c r="P167" s="347">
        <f>VLOOKUP(B147,Schlüssel!$A$5:$DZ$14,29)</f>
        <v>1</v>
      </c>
      <c r="Q167" s="347"/>
      <c r="R167" s="347">
        <f>VLOOKUP(B147,Schlüssel!$A$5:$DZ$14,30)</f>
        <v>7</v>
      </c>
      <c r="S167" s="347"/>
      <c r="T167" s="347">
        <f>VLOOKUP(B147,Schlüssel!$A$5:$DZ$14,31)</f>
        <v>2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High Roller Rosenheim 1</v>
      </c>
      <c r="E168" s="345"/>
      <c r="F168" s="344" t="str">
        <f>VLOOKUP(F167,Schlüssel!$A$5:$K$14,2)</f>
        <v>Bowlinghaus Bamberg 1</v>
      </c>
      <c r="G168" s="345"/>
      <c r="H168" s="344" t="str">
        <f>VLOOKUP(H167,Schlüssel!$A$5:$K$14,2)</f>
        <v>RW Lichtenhof Stein 1</v>
      </c>
      <c r="I168" s="345"/>
      <c r="J168" s="344" t="str">
        <f>VLOOKUP(J167,Schlüssel!$A$5:$K$14,2)</f>
        <v>BK München 3</v>
      </c>
      <c r="K168" s="345"/>
      <c r="L168" s="344" t="str">
        <f>VLOOKUP(L167,Schlüssel!$A$5:$K$14,2)</f>
        <v>SG DJK Rimpar</v>
      </c>
      <c r="M168" s="345"/>
      <c r="N168" s="344" t="str">
        <f>VLOOKUP(N167,Schlüssel!$A$5:$K$14,2)</f>
        <v>BC EMAX Unterföhring 2</v>
      </c>
      <c r="O168" s="345"/>
      <c r="P168" s="344" t="str">
        <f>VLOOKUP(P167,Schlüssel!$A$5:$K$14,2)</f>
        <v>BC Comet Nürnberg</v>
      </c>
      <c r="Q168" s="345"/>
      <c r="R168" s="344" t="str">
        <f>VLOOKUP(R167,Schlüssel!$A$5:$K$14,2)</f>
        <v>Schanzer Ingolstadt 1</v>
      </c>
      <c r="S168" s="345"/>
      <c r="T168" s="344" t="str">
        <f>VLOOKUP(T167,Schlüssel!$A$5:$K$14,2)</f>
        <v>Bajuwaren München 1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Schlüssel!$AG$1</f>
        <v>02.11./03.11.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Schlüssel!$W$2</f>
        <v>Nürnberg West Bowling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VLOOKUP(B176,Schlüssel!$A$5:$DZ$14,23)</f>
        <v>3</v>
      </c>
      <c r="E196" s="347"/>
      <c r="F196" s="347">
        <f>VLOOKUP(B176,Schlüssel!$A$5:$DZ$14,24)</f>
        <v>8</v>
      </c>
      <c r="G196" s="347"/>
      <c r="H196" s="347">
        <f>VLOOKUP(B176,Schlüssel!$A$5:$DZ$14,25)</f>
        <v>9</v>
      </c>
      <c r="I196" s="347"/>
      <c r="J196" s="347">
        <f>VLOOKUP(B176,Schlüssel!$A$5:$DZ$14,26)</f>
        <v>1</v>
      </c>
      <c r="K196" s="347"/>
      <c r="L196" s="347">
        <f>VLOOKUP(B176,Schlüssel!$A$5:$DZ$14,27)</f>
        <v>5</v>
      </c>
      <c r="M196" s="347"/>
      <c r="N196" s="347">
        <f>VLOOKUP(B176,Schlüssel!$A$5:$DZ$14,28)</f>
        <v>2</v>
      </c>
      <c r="O196" s="347"/>
      <c r="P196" s="347">
        <f>VLOOKUP(B176,Schlüssel!$A$5:$DZ$14,29)</f>
        <v>10</v>
      </c>
      <c r="Q196" s="347"/>
      <c r="R196" s="347">
        <f>VLOOKUP(B176,Schlüssel!$A$5:$DZ$14,30)</f>
        <v>6</v>
      </c>
      <c r="S196" s="347"/>
      <c r="T196" s="347">
        <f>VLOOKUP(B176,Schlüssel!$A$5:$DZ$14,31)</f>
        <v>4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BK München 3</v>
      </c>
      <c r="E197" s="345"/>
      <c r="F197" s="344" t="str">
        <f>VLOOKUP(F196,Schlüssel!$A$5:$K$14,2)</f>
        <v>BC EMAX Unterföhring 2</v>
      </c>
      <c r="G197" s="345"/>
      <c r="H197" s="344" t="str">
        <f>VLOOKUP(H196,Schlüssel!$A$5:$K$14,2)</f>
        <v>Bowlinghaus Bamberg 1</v>
      </c>
      <c r="I197" s="345"/>
      <c r="J197" s="344" t="str">
        <f>VLOOKUP(J196,Schlüssel!$A$5:$K$14,2)</f>
        <v>BC Comet Nürnberg</v>
      </c>
      <c r="K197" s="345"/>
      <c r="L197" s="344" t="str">
        <f>VLOOKUP(L196,Schlüssel!$A$5:$K$14,2)</f>
        <v>RW Lichtenhof Stein 1</v>
      </c>
      <c r="M197" s="345"/>
      <c r="N197" s="344" t="str">
        <f>VLOOKUP(N196,Schlüssel!$A$5:$K$14,2)</f>
        <v>Bajuwaren München 1</v>
      </c>
      <c r="O197" s="345"/>
      <c r="P197" s="344" t="str">
        <f>VLOOKUP(P196,Schlüssel!$A$5:$K$14,2)</f>
        <v>High Roller Rosenheim 1</v>
      </c>
      <c r="Q197" s="345"/>
      <c r="R197" s="344" t="str">
        <f>VLOOKUP(R196,Schlüssel!$A$5:$K$14,2)</f>
        <v>SG Rottendorf 1</v>
      </c>
      <c r="S197" s="345"/>
      <c r="T197" s="344" t="str">
        <f>VLOOKUP(T196,Schlüssel!$A$5:$K$14,2)</f>
        <v>SG DJK Rimpar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Schlüssel!$AG$1</f>
        <v>02.11./03.11.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Schlüssel!$W$2</f>
        <v>Nürnberg West Bowling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VLOOKUP(B205,Schlüssel!$A$5:$DZ$14,23)</f>
        <v>1</v>
      </c>
      <c r="E225" s="347"/>
      <c r="F225" s="347">
        <f>VLOOKUP(B205,Schlüssel!$A$5:$DZ$14,24)</f>
        <v>7</v>
      </c>
      <c r="G225" s="347"/>
      <c r="H225" s="347">
        <f>VLOOKUP(B205,Schlüssel!$A$5:$DZ$14,25)</f>
        <v>3</v>
      </c>
      <c r="I225" s="347"/>
      <c r="J225" s="347">
        <f>VLOOKUP(B205,Schlüssel!$A$5:$DZ$14,26)</f>
        <v>4</v>
      </c>
      <c r="K225" s="347"/>
      <c r="L225" s="347">
        <f>VLOOKUP(B205,Schlüssel!$A$5:$DZ$14,27)</f>
        <v>9</v>
      </c>
      <c r="M225" s="347"/>
      <c r="N225" s="347">
        <f>VLOOKUP(B205,Schlüssel!$A$5:$DZ$14,28)</f>
        <v>6</v>
      </c>
      <c r="O225" s="347"/>
      <c r="P225" s="347">
        <f>VLOOKUP(B205,Schlüssel!$A$5:$DZ$14,29)</f>
        <v>2</v>
      </c>
      <c r="Q225" s="347"/>
      <c r="R225" s="347">
        <f>VLOOKUP(B205,Schlüssel!$A$5:$DZ$14,30)</f>
        <v>5</v>
      </c>
      <c r="S225" s="347"/>
      <c r="T225" s="347">
        <f>VLOOKUP(B205,Schlüssel!$A$5:$DZ$14,31)</f>
        <v>10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BC Comet Nürnberg</v>
      </c>
      <c r="E226" s="345"/>
      <c r="F226" s="344" t="str">
        <f>VLOOKUP(F225,Schlüssel!$A$5:$K$14,2)</f>
        <v>Schanzer Ingolstadt 1</v>
      </c>
      <c r="G226" s="345"/>
      <c r="H226" s="344" t="str">
        <f>VLOOKUP(H225,Schlüssel!$A$5:$K$14,2)</f>
        <v>BK München 3</v>
      </c>
      <c r="I226" s="345"/>
      <c r="J226" s="344" t="str">
        <f>VLOOKUP(J225,Schlüssel!$A$5:$K$14,2)</f>
        <v>SG DJK Rimpar</v>
      </c>
      <c r="K226" s="345"/>
      <c r="L226" s="344" t="str">
        <f>VLOOKUP(L225,Schlüssel!$A$5:$K$14,2)</f>
        <v>Bowlinghaus Bamberg 1</v>
      </c>
      <c r="M226" s="345"/>
      <c r="N226" s="344" t="str">
        <f>VLOOKUP(N225,Schlüssel!$A$5:$K$14,2)</f>
        <v>SG Rottendorf 1</v>
      </c>
      <c r="O226" s="345"/>
      <c r="P226" s="344" t="str">
        <f>VLOOKUP(P225,Schlüssel!$A$5:$K$14,2)</f>
        <v>Bajuwaren München 1</v>
      </c>
      <c r="Q226" s="345"/>
      <c r="R226" s="344" t="str">
        <f>VLOOKUP(R225,Schlüssel!$A$5:$K$14,2)</f>
        <v>RW Lichtenhof Stein 1</v>
      </c>
      <c r="S226" s="345"/>
      <c r="T226" s="344" t="str">
        <f>VLOOKUP(T225,Schlüssel!$A$5:$K$14,2)</f>
        <v>High Roller Rosenheim 1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Schlüssel!$AG$1</f>
        <v>02.11./03.11.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Schlüssel!$W$2</f>
        <v>Nürnberg West Bowling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VLOOKUP(B234,Schlüssel!$A$5:$DZ$14,23)</f>
        <v>2</v>
      </c>
      <c r="E254" s="347"/>
      <c r="F254" s="347">
        <f>VLOOKUP(B234,Schlüssel!$A$5:$DZ$14,24)</f>
        <v>6</v>
      </c>
      <c r="G254" s="347"/>
      <c r="H254" s="347">
        <f>VLOOKUP(B234,Schlüssel!$A$5:$DZ$14,25)</f>
        <v>7</v>
      </c>
      <c r="I254" s="347"/>
      <c r="J254" s="347">
        <f>VLOOKUP(B234,Schlüssel!$A$5:$DZ$14,26)</f>
        <v>10</v>
      </c>
      <c r="K254" s="347"/>
      <c r="L254" s="347">
        <f>VLOOKUP(B234,Schlüssel!$A$5:$DZ$14,27)</f>
        <v>8</v>
      </c>
      <c r="M254" s="347"/>
      <c r="N254" s="347">
        <f>VLOOKUP(B234,Schlüssel!$A$5:$DZ$14,28)</f>
        <v>3</v>
      </c>
      <c r="O254" s="347"/>
      <c r="P254" s="347">
        <f>VLOOKUP(B234,Schlüssel!$A$5:$DZ$14,29)</f>
        <v>4</v>
      </c>
      <c r="Q254" s="347"/>
      <c r="R254" s="347">
        <f>VLOOKUP(B234,Schlüssel!$A$5:$DZ$14,30)</f>
        <v>1</v>
      </c>
      <c r="S254" s="347"/>
      <c r="T254" s="347">
        <f>VLOOKUP(B234,Schlüssel!$A$5:$DZ$14,31)</f>
        <v>5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Bajuwaren München 1</v>
      </c>
      <c r="E255" s="345"/>
      <c r="F255" s="344" t="str">
        <f>VLOOKUP(F254,Schlüssel!$A$5:$K$14,2)</f>
        <v>SG Rottendorf 1</v>
      </c>
      <c r="G255" s="345"/>
      <c r="H255" s="344" t="str">
        <f>VLOOKUP(H254,Schlüssel!$A$5:$K$14,2)</f>
        <v>Schanzer Ingolstadt 1</v>
      </c>
      <c r="I255" s="345"/>
      <c r="J255" s="344" t="str">
        <f>VLOOKUP(J254,Schlüssel!$A$5:$K$14,2)</f>
        <v>High Roller Rosenheim 1</v>
      </c>
      <c r="K255" s="345"/>
      <c r="L255" s="344" t="str">
        <f>VLOOKUP(L254,Schlüssel!$A$5:$K$14,2)</f>
        <v>BC EMAX Unterföhring 2</v>
      </c>
      <c r="M255" s="345"/>
      <c r="N255" s="344" t="str">
        <f>VLOOKUP(N254,Schlüssel!$A$5:$K$14,2)</f>
        <v>BK München 3</v>
      </c>
      <c r="O255" s="345"/>
      <c r="P255" s="344" t="str">
        <f>VLOOKUP(P254,Schlüssel!$A$5:$K$14,2)</f>
        <v>SG DJK Rimpar</v>
      </c>
      <c r="Q255" s="345"/>
      <c r="R255" s="344" t="str">
        <f>VLOOKUP(R254,Schlüssel!$A$5:$K$14,2)</f>
        <v>BC Comet Nürnberg</v>
      </c>
      <c r="S255" s="345"/>
      <c r="T255" s="344" t="str">
        <f>VLOOKUP(T254,Schlüssel!$A$5:$K$14,2)</f>
        <v>RW Lichtenhof Stein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Schlüssel!$AG$1</f>
        <v>02.11./03.11.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Schlüssel!$W$2</f>
        <v>Nürnberg West Bowling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VLOOKUP(B263,Schlüssel!$A$5:$DZ$14,23)</f>
        <v>6</v>
      </c>
      <c r="E283" s="347"/>
      <c r="F283" s="347">
        <f>VLOOKUP(B263,Schlüssel!$A$5:$DZ$14,24)</f>
        <v>5</v>
      </c>
      <c r="G283" s="347"/>
      <c r="H283" s="347">
        <f>VLOOKUP(B263,Schlüssel!$A$5:$DZ$14,25)</f>
        <v>2</v>
      </c>
      <c r="I283" s="347"/>
      <c r="J283" s="347">
        <f>VLOOKUP(B263,Schlüssel!$A$5:$DZ$14,26)</f>
        <v>9</v>
      </c>
      <c r="K283" s="347"/>
      <c r="L283" s="347">
        <f>VLOOKUP(B263,Schlüssel!$A$5:$DZ$14,27)</f>
        <v>1</v>
      </c>
      <c r="M283" s="347"/>
      <c r="N283" s="347">
        <f>VLOOKUP(B263,Schlüssel!$A$5:$DZ$14,28)</f>
        <v>4</v>
      </c>
      <c r="O283" s="347"/>
      <c r="P283" s="347">
        <f>VLOOKUP(B263,Schlüssel!$A$5:$DZ$14,29)</f>
        <v>7</v>
      </c>
      <c r="Q283" s="347"/>
      <c r="R283" s="347">
        <f>VLOOKUP(B263,Schlüssel!$A$5:$DZ$14,30)</f>
        <v>3</v>
      </c>
      <c r="S283" s="347"/>
      <c r="T283" s="347">
        <f>VLOOKUP(B263,Schlüssel!$A$5:$DZ$14,31)</f>
        <v>8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SG Rottendorf 1</v>
      </c>
      <c r="E284" s="345"/>
      <c r="F284" s="344" t="str">
        <f>VLOOKUP(F283,Schlüssel!$A$5:$K$14,2)</f>
        <v>RW Lichtenhof Stein 1</v>
      </c>
      <c r="G284" s="345"/>
      <c r="H284" s="344" t="str">
        <f>VLOOKUP(H283,Schlüssel!$A$5:$K$14,2)</f>
        <v>Bajuwaren München 1</v>
      </c>
      <c r="I284" s="345"/>
      <c r="J284" s="344" t="str">
        <f>VLOOKUP(J283,Schlüssel!$A$5:$K$14,2)</f>
        <v>Bowlinghaus Bamberg 1</v>
      </c>
      <c r="K284" s="345"/>
      <c r="L284" s="344" t="str">
        <f>VLOOKUP(L283,Schlüssel!$A$5:$K$14,2)</f>
        <v>BC Comet Nürnberg</v>
      </c>
      <c r="M284" s="345"/>
      <c r="N284" s="344" t="str">
        <f>VLOOKUP(N283,Schlüssel!$A$5:$K$14,2)</f>
        <v>SG DJK Rimpar</v>
      </c>
      <c r="O284" s="345"/>
      <c r="P284" s="344" t="str">
        <f>VLOOKUP(P283,Schlüssel!$A$5:$K$14,2)</f>
        <v>Schanzer Ingolstadt 1</v>
      </c>
      <c r="Q284" s="345"/>
      <c r="R284" s="344" t="str">
        <f>VLOOKUP(R283,Schlüssel!$A$5:$K$14,2)</f>
        <v>BK München 3</v>
      </c>
      <c r="S284" s="345"/>
      <c r="T284" s="344" t="str">
        <f>VLOOKUP(T283,Schlüssel!$A$5:$K$14,2)</f>
        <v>BC EMAX Unterföhring 2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02.11./03.11.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02.11./03.11.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Nürnberg West Bowling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49">
        <f>IF(AD7="","",AD7)</f>
        <v>1</v>
      </c>
      <c r="F7" s="75">
        <f t="shared" ref="F7:F20" si="0">IF(AE7=0,"",AE7)</f>
        <v>186</v>
      </c>
      <c r="G7" s="349">
        <f>IF(AF7="","",AF7)</f>
        <v>0</v>
      </c>
      <c r="H7" s="75">
        <f t="shared" ref="H7:H20" si="1">IF(AG7=0,"",AG7)</f>
        <v>191</v>
      </c>
      <c r="I7" s="349">
        <f>IF(AH7="","",AH7)</f>
        <v>1</v>
      </c>
      <c r="J7" s="75">
        <f t="shared" ref="J7:J20" si="2">IF(AI7=0,"",AI7)</f>
        <v>151</v>
      </c>
      <c r="K7" s="349">
        <f>IF(AJ7="","",AJ7)</f>
        <v>0</v>
      </c>
      <c r="L7" s="75">
        <f t="shared" ref="L7:L20" si="3">IF(AK7=0,"",AK7)</f>
        <v>203</v>
      </c>
      <c r="M7" s="349">
        <f>IF(AL7="","",AL7)</f>
        <v>1</v>
      </c>
      <c r="N7" s="75">
        <f>IF(AM7=0,"",AM7)</f>
        <v>184</v>
      </c>
      <c r="O7" s="349">
        <f>IF(AN7="","",AN7)</f>
        <v>0</v>
      </c>
      <c r="P7" s="75">
        <f t="shared" ref="P7:P20" si="4">IF(AO7=0,"",AO7)</f>
        <v>202</v>
      </c>
      <c r="Q7" s="349">
        <f>IF(AP7="","",AP7)</f>
        <v>1</v>
      </c>
      <c r="R7" s="75">
        <f t="shared" ref="R7:R20" si="5">IF(AQ7=0,"",AQ7)</f>
        <v>156</v>
      </c>
      <c r="S7" s="349">
        <f>IF(AR7="","",AR7)</f>
        <v>0</v>
      </c>
      <c r="T7" s="75">
        <f t="shared" ref="T7:T20" si="6">IF(AS7=0,"",AS7)</f>
        <v>222</v>
      </c>
      <c r="U7" s="349">
        <f>IF(AT7="","",AT7)</f>
        <v>1</v>
      </c>
      <c r="V7" s="75">
        <f t="shared" ref="V7:V20" si="7">IF(AU7=0,"",AU7)</f>
        <v>1719</v>
      </c>
      <c r="W7" s="349">
        <f>IF(AV7="","",AV7)</f>
        <v>5</v>
      </c>
      <c r="Z7" s="352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49">
        <f>IF(AD10="","",AD10)</f>
        <v>1</v>
      </c>
      <c r="F10" s="75">
        <f t="shared" si="0"/>
        <v>214</v>
      </c>
      <c r="G10" s="349">
        <f>IF(AF10="","",AF10)</f>
        <v>0</v>
      </c>
      <c r="H10" s="75">
        <f t="shared" si="1"/>
        <v>225</v>
      </c>
      <c r="I10" s="349">
        <f>IF(AH10="","",AH10)</f>
        <v>1</v>
      </c>
      <c r="J10" s="75">
        <f t="shared" si="2"/>
        <v>162</v>
      </c>
      <c r="K10" s="349">
        <f>IF(AJ10="","",AJ10)</f>
        <v>0</v>
      </c>
      <c r="L10" s="75">
        <f t="shared" si="3"/>
        <v>215</v>
      </c>
      <c r="M10" s="349">
        <f>IF(AL10="","",AL10)</f>
        <v>1</v>
      </c>
      <c r="N10" s="75">
        <f t="shared" si="20"/>
        <v>211</v>
      </c>
      <c r="O10" s="349">
        <f>IF(AN10="","",AN10)</f>
        <v>1</v>
      </c>
      <c r="P10" s="75">
        <f t="shared" si="4"/>
        <v>192</v>
      </c>
      <c r="Q10" s="349">
        <f>IF(AP10="","",AP10)</f>
        <v>0</v>
      </c>
      <c r="R10" s="75">
        <f t="shared" si="5"/>
        <v>180</v>
      </c>
      <c r="S10" s="349">
        <f>IF(AR10="","",AR10)</f>
        <v>1</v>
      </c>
      <c r="T10" s="75">
        <f t="shared" si="6"/>
        <v>155</v>
      </c>
      <c r="U10" s="349">
        <f>IF(AT10="","",AT10)</f>
        <v>0</v>
      </c>
      <c r="V10" s="75">
        <f t="shared" si="7"/>
        <v>1766</v>
      </c>
      <c r="W10" s="349">
        <f>IF(AV10="","",AV10)</f>
        <v>5</v>
      </c>
      <c r="Z10" s="352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49">
        <f>IF(AD13="","",AD13)</f>
        <v>1</v>
      </c>
      <c r="F13" s="75">
        <f t="shared" si="0"/>
        <v>209</v>
      </c>
      <c r="G13" s="349">
        <f>IF(AF13="","",AF13)</f>
        <v>1</v>
      </c>
      <c r="H13" s="75">
        <f t="shared" si="1"/>
        <v>175</v>
      </c>
      <c r="I13" s="349">
        <f>IF(AH13="","",AH13)</f>
        <v>0</v>
      </c>
      <c r="J13" s="75">
        <f t="shared" si="2"/>
        <v>171</v>
      </c>
      <c r="K13" s="349">
        <f>IF(AJ13="","",AJ13)</f>
        <v>0</v>
      </c>
      <c r="L13" s="75">
        <f t="shared" si="3"/>
        <v>176</v>
      </c>
      <c r="M13" s="349">
        <f>IF(AL13="","",AL13)</f>
        <v>1</v>
      </c>
      <c r="N13" s="75">
        <f t="shared" si="20"/>
        <v>179</v>
      </c>
      <c r="O13" s="349">
        <f>IF(AN13="","",AN13)</f>
        <v>0</v>
      </c>
      <c r="P13" s="75">
        <f t="shared" si="4"/>
        <v>192</v>
      </c>
      <c r="Q13" s="349">
        <f>IF(AP13="","",AP13)</f>
        <v>1</v>
      </c>
      <c r="R13" s="75">
        <f t="shared" si="5"/>
        <v>244</v>
      </c>
      <c r="S13" s="349">
        <f>IF(AR13="","",AR13)</f>
        <v>1</v>
      </c>
      <c r="T13" s="75">
        <f t="shared" si="6"/>
        <v>170</v>
      </c>
      <c r="U13" s="349">
        <f>IF(AT13="","",AT13)</f>
        <v>1</v>
      </c>
      <c r="V13" s="75">
        <f t="shared" si="7"/>
        <v>1760</v>
      </c>
      <c r="W13" s="349">
        <f>IF(AV13="","",AV13)</f>
        <v>6</v>
      </c>
      <c r="Z13" s="352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49">
        <f>IF(AD16="","",AD16)</f>
        <v>1</v>
      </c>
      <c r="F16" s="75">
        <f t="shared" si="0"/>
        <v>206</v>
      </c>
      <c r="G16" s="349">
        <f>IF(AF16="","",AF16)</f>
        <v>1</v>
      </c>
      <c r="H16" s="75">
        <f t="shared" si="1"/>
        <v>171</v>
      </c>
      <c r="I16" s="349">
        <f>IF(AH16="","",AH16)</f>
        <v>0</v>
      </c>
      <c r="J16" s="75">
        <f t="shared" si="2"/>
        <v>181</v>
      </c>
      <c r="K16" s="349">
        <f>IF(AJ16="","",AJ16)</f>
        <v>0</v>
      </c>
      <c r="L16" s="75">
        <f t="shared" si="3"/>
        <v>244</v>
      </c>
      <c r="M16" s="349">
        <f>IF(AL16="","",AL16)</f>
        <v>1</v>
      </c>
      <c r="N16" s="75">
        <f t="shared" si="20"/>
        <v>201</v>
      </c>
      <c r="O16" s="349">
        <f>IF(AN16="","",AN16)</f>
        <v>1</v>
      </c>
      <c r="P16" s="75">
        <f t="shared" si="4"/>
        <v>204</v>
      </c>
      <c r="Q16" s="349">
        <f>IF(AP16="","",AP16)</f>
        <v>0</v>
      </c>
      <c r="R16" s="75">
        <f t="shared" si="5"/>
        <v>207</v>
      </c>
      <c r="S16" s="349">
        <f>IF(AR16="","",AR16)</f>
        <v>0</v>
      </c>
      <c r="T16" s="75">
        <f t="shared" si="6"/>
        <v>181</v>
      </c>
      <c r="U16" s="349">
        <f>IF(AT16="","",AT16)</f>
        <v>0</v>
      </c>
      <c r="V16" s="75">
        <f t="shared" si="7"/>
        <v>1823</v>
      </c>
      <c r="W16" s="349">
        <f>IF(AV16="","",AV16)</f>
        <v>4</v>
      </c>
      <c r="Z16" s="352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7">
        <f t="shared" si="31"/>
        <v>8</v>
      </c>
      <c r="E22" s="347" t="str">
        <f t="shared" si="31"/>
        <v/>
      </c>
      <c r="F22" s="347">
        <f t="shared" si="31"/>
        <v>2</v>
      </c>
      <c r="G22" s="347" t="str">
        <f t="shared" si="31"/>
        <v/>
      </c>
      <c r="H22" s="347">
        <f t="shared" si="31"/>
        <v>4</v>
      </c>
      <c r="I22" s="347" t="str">
        <f t="shared" si="31"/>
        <v/>
      </c>
      <c r="J22" s="347">
        <f t="shared" si="31"/>
        <v>7</v>
      </c>
      <c r="K22" s="347" t="str">
        <f t="shared" si="31"/>
        <v/>
      </c>
      <c r="L22" s="347">
        <f t="shared" ref="L22:U24" si="32">IF(AK22=0,"",AK22)</f>
        <v>10</v>
      </c>
      <c r="M22" s="347" t="str">
        <f t="shared" si="32"/>
        <v/>
      </c>
      <c r="N22" s="347">
        <f t="shared" si="32"/>
        <v>5</v>
      </c>
      <c r="O22" s="347" t="str">
        <f t="shared" si="32"/>
        <v/>
      </c>
      <c r="P22" s="347">
        <f t="shared" si="32"/>
        <v>6</v>
      </c>
      <c r="Q22" s="347" t="str">
        <f t="shared" si="32"/>
        <v/>
      </c>
      <c r="R22" s="347">
        <f t="shared" si="32"/>
        <v>9</v>
      </c>
      <c r="S22" s="347" t="str">
        <f t="shared" si="32"/>
        <v/>
      </c>
      <c r="T22" s="347">
        <f t="shared" si="32"/>
        <v>3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VLOOKUP($AA2,Schlüssel!$A$5:$DG$14,23)</f>
        <v>8</v>
      </c>
      <c r="AD22" s="372"/>
      <c r="AE22" s="371">
        <f>VLOOKUP($AA2,Schlüssel!$A$5:$EK$14,24)</f>
        <v>2</v>
      </c>
      <c r="AF22" s="372"/>
      <c r="AG22" s="371">
        <f>VLOOKUP($AA2,Schlüssel!$A$5:$EK$14,25)</f>
        <v>4</v>
      </c>
      <c r="AH22" s="372"/>
      <c r="AI22" s="371">
        <f>VLOOKUP($AA2,Schlüssel!$A$5:$EK$14,26)</f>
        <v>7</v>
      </c>
      <c r="AJ22" s="372"/>
      <c r="AK22" s="371">
        <f>VLOOKUP($AA2,Schlüssel!$A$5:$EK$14,27)</f>
        <v>10</v>
      </c>
      <c r="AL22" s="372"/>
      <c r="AM22" s="371">
        <f>VLOOKUP($AA2,Schlüssel!$A$5:$EK$14,28)</f>
        <v>5</v>
      </c>
      <c r="AN22" s="372"/>
      <c r="AO22" s="371">
        <f>VLOOKUP($AA2,Schlüssel!$A$5:$EK$14,29)</f>
        <v>6</v>
      </c>
      <c r="AP22" s="372"/>
      <c r="AQ22" s="371">
        <f>VLOOKUP($AA2,Schlüssel!$A$5:$EK$14,30)</f>
        <v>9</v>
      </c>
      <c r="AR22" s="372"/>
      <c r="AS22" s="371">
        <f>VLOOKUP($AA2,Schlüssel!$A$5:$EK$14,31)</f>
        <v>3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4" t="str">
        <f t="shared" si="31"/>
        <v>BC EMAX Unterföhring 2</v>
      </c>
      <c r="E23" s="345" t="str">
        <f t="shared" si="31"/>
        <v/>
      </c>
      <c r="F23" s="344" t="str">
        <f t="shared" si="31"/>
        <v>Bajuwaren München 1</v>
      </c>
      <c r="G23" s="345" t="str">
        <f t="shared" si="31"/>
        <v/>
      </c>
      <c r="H23" s="344" t="str">
        <f t="shared" si="31"/>
        <v>SG DJK Rimpar</v>
      </c>
      <c r="I23" s="345" t="str">
        <f t="shared" si="31"/>
        <v/>
      </c>
      <c r="J23" s="344" t="str">
        <f t="shared" si="31"/>
        <v>Schanzer Ingolstadt 1</v>
      </c>
      <c r="K23" s="345" t="str">
        <f t="shared" si="31"/>
        <v/>
      </c>
      <c r="L23" s="344" t="str">
        <f t="shared" si="32"/>
        <v>High Roller Rosenheim 1</v>
      </c>
      <c r="M23" s="345" t="str">
        <f t="shared" si="32"/>
        <v/>
      </c>
      <c r="N23" s="344" t="str">
        <f t="shared" si="32"/>
        <v>RW Lichtenhof Stein 1</v>
      </c>
      <c r="O23" s="345" t="str">
        <f t="shared" si="32"/>
        <v/>
      </c>
      <c r="P23" s="344" t="str">
        <f t="shared" si="32"/>
        <v>SG Rottendorf 1</v>
      </c>
      <c r="Q23" s="345" t="str">
        <f t="shared" si="32"/>
        <v/>
      </c>
      <c r="R23" s="344" t="str">
        <f t="shared" si="32"/>
        <v>Bowlinghaus Bamberg 1</v>
      </c>
      <c r="S23" s="345" t="str">
        <f t="shared" si="32"/>
        <v/>
      </c>
      <c r="T23" s="344" t="str">
        <f t="shared" si="32"/>
        <v>BK München 3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BC EMAX Unterföhring 2</v>
      </c>
      <c r="AD23" s="345"/>
      <c r="AE23" s="344" t="str">
        <f>VLOOKUP(AE22,Schlüssel!$A$5:$K$14,2)</f>
        <v>Bajuwaren München 1</v>
      </c>
      <c r="AF23" s="345"/>
      <c r="AG23" s="344" t="str">
        <f>VLOOKUP(AG22,Schlüssel!$A$5:$K$14,2)</f>
        <v>SG DJK Rimpar</v>
      </c>
      <c r="AH23" s="345"/>
      <c r="AI23" s="344" t="str">
        <f>VLOOKUP(AI22,Schlüssel!$A$5:$K$14,2)</f>
        <v>Schanzer Ingolstadt 1</v>
      </c>
      <c r="AJ23" s="345"/>
      <c r="AK23" s="344" t="str">
        <f>VLOOKUP(AK22,Schlüssel!$A$5:$K$14,2)</f>
        <v>High Roller Rosenheim 1</v>
      </c>
      <c r="AL23" s="345"/>
      <c r="AM23" s="344" t="str">
        <f>VLOOKUP(AM22,Schlüssel!$A$5:$K$14,2)</f>
        <v>RW Lichtenhof Stein 1</v>
      </c>
      <c r="AN23" s="345"/>
      <c r="AO23" s="344" t="str">
        <f>VLOOKUP(AO22,Schlüssel!$A$5:$K$14,2)</f>
        <v>SG Rottendorf 1</v>
      </c>
      <c r="AP23" s="345"/>
      <c r="AQ23" s="344" t="str">
        <f>VLOOKUP(AQ22,Schlüssel!$A$5:$K$14,2)</f>
        <v>Bowlinghaus Bamberg 1</v>
      </c>
      <c r="AR23" s="345"/>
      <c r="AS23" s="344" t="str">
        <f>VLOOKUP(AS22,Schlüssel!$A$5:$K$14,2)</f>
        <v>BK München 3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2" t="str">
        <f t="shared" si="31"/>
        <v/>
      </c>
      <c r="E24" s="342" t="str">
        <f t="shared" si="31"/>
        <v/>
      </c>
      <c r="F24" s="342" t="str">
        <f t="shared" si="31"/>
        <v/>
      </c>
      <c r="G24" s="342" t="str">
        <f t="shared" si="31"/>
        <v/>
      </c>
      <c r="H24" s="342" t="str">
        <f t="shared" si="31"/>
        <v/>
      </c>
      <c r="I24" s="342" t="str">
        <f t="shared" si="31"/>
        <v/>
      </c>
      <c r="J24" s="342" t="str">
        <f t="shared" si="31"/>
        <v/>
      </c>
      <c r="K24" s="342" t="str">
        <f t="shared" si="31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3">IF(AA25=0,"",AA25)</f>
        <v>Spieler 1</v>
      </c>
      <c r="C25" s="367" t="str">
        <f t="shared" si="33"/>
        <v/>
      </c>
      <c r="D25" s="340">
        <f>IF(AC25=301,"",AC25)</f>
        <v>153</v>
      </c>
      <c r="E25" s="340" t="str">
        <f>IF(AD25=0,"",AD25)</f>
        <v/>
      </c>
      <c r="F25" s="340">
        <f>IF(AE25=301,"",AE25)</f>
        <v>205</v>
      </c>
      <c r="G25" s="340" t="str">
        <f>IF(AF25=0,"",AF25)</f>
        <v/>
      </c>
      <c r="H25" s="340">
        <f>IF(AG25=301,"",AG25)</f>
        <v>180</v>
      </c>
      <c r="I25" s="340" t="str">
        <f>IF(AH25=0,"",AH25)</f>
        <v/>
      </c>
      <c r="J25" s="340">
        <f>IF(AI25=301,"",AI25)</f>
        <v>171</v>
      </c>
      <c r="K25" s="340" t="str">
        <f>IF(AJ25=0,"",AJ25)</f>
        <v/>
      </c>
      <c r="L25" s="340">
        <f>IF(AK25=301,"",AK25)</f>
        <v>192</v>
      </c>
      <c r="M25" s="340" t="str">
        <f>IF(AL25=0,"",AL25)</f>
        <v/>
      </c>
      <c r="N25" s="340">
        <f>IF(AM25=301,"",AM25)</f>
        <v>187</v>
      </c>
      <c r="O25" s="340" t="str">
        <f>IF(AN25=0,"",AN25)</f>
        <v/>
      </c>
      <c r="P25" s="340">
        <f>IF(AO25=301,"",AO25)</f>
        <v>149</v>
      </c>
      <c r="Q25" s="340" t="str">
        <f>IF(AP25=0,"",AP25)</f>
        <v/>
      </c>
      <c r="R25" s="340">
        <f>IF(AQ25=301,"",AQ25)</f>
        <v>184</v>
      </c>
      <c r="S25" s="340" t="str">
        <f>IF(AR25=0,"",AR25)</f>
        <v/>
      </c>
      <c r="T25" s="340">
        <f>IF(AS25=301,"",AS25)</f>
        <v>164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153</v>
      </c>
      <c r="AD25" s="374"/>
      <c r="AE25" s="373">
        <f>ABS(INDEX(AE:AE,MATCH(AE22,$AA:$AA,0)+5)+INDEX(AE:AE,MATCH(AE22,$AA:$AA,0)+6)+INDEX(AE:AE,MATCH(AE22,$AA:$AA,0)+7))</f>
        <v>205</v>
      </c>
      <c r="AF25" s="374"/>
      <c r="AG25" s="373">
        <f>ABS(INDEX(AG:AG,MATCH(AG22,$AA:$AA,0)+5)+INDEX(AG:AG,MATCH(AG22,$AA:$AA,0)+6)+INDEX(AG:AG,MATCH(AG22,$AA:$AA,0)+7))</f>
        <v>180</v>
      </c>
      <c r="AH25" s="374"/>
      <c r="AI25" s="373">
        <f>ABS(INDEX(AI:AI,MATCH(AI22,$AA:$AA,0)+5)+INDEX(AI:AI,MATCH(AI22,$AA:$AA,0)+6)+INDEX(AI:AI,MATCH(AI22,$AA:$AA,0)+7))</f>
        <v>171</v>
      </c>
      <c r="AJ25" s="374"/>
      <c r="AK25" s="373">
        <f>ABS(INDEX(AK:AK,MATCH(AK22,$AA:$AA,0)+5)+INDEX(AK:AK,MATCH(AK22,$AA:$AA,0)+6)+INDEX(AK:AK,MATCH(AK22,$AA:$AA,0)+7))</f>
        <v>192</v>
      </c>
      <c r="AL25" s="374"/>
      <c r="AM25" s="373">
        <f>ABS(INDEX(AM:AM,MATCH(AM22,$AA:$AA,0)+5)+INDEX(AM:AM,MATCH(AM22,$AA:$AA,0)+6)+INDEX(AM:AM,MATCH(AM22,$AA:$AA,0)+7))</f>
        <v>187</v>
      </c>
      <c r="AN25" s="374"/>
      <c r="AO25" s="373">
        <f>ABS(INDEX(AO:AO,MATCH(AO22,$AA:$AA,0)+5)+INDEX(AO:AO,MATCH(AO22,$AA:$AA,0)+6)+INDEX(AO:AO,MATCH(AO22,$AA:$AA,0)+7))</f>
        <v>149</v>
      </c>
      <c r="AP25" s="374"/>
      <c r="AQ25" s="373">
        <f>ABS(INDEX(AQ:AQ,MATCH(AQ22,$AA:$AA,0)+5)+INDEX(AQ:AQ,MATCH(AQ22,$AA:$AA,0)+6)+INDEX(AQ:AQ,MATCH(AQ22,$AA:$AA,0)+7))</f>
        <v>184</v>
      </c>
      <c r="AR25" s="374"/>
      <c r="AS25" s="373">
        <f>ABS(INDEX(AS:AS,MATCH(AS22,$AA:$AA,0)+5)+INDEX(AS:AS,MATCH(AS22,$AA:$AA,0)+6)+INDEX(AS:AS,MATCH(AS22,$AA:$AA,0)+7))</f>
        <v>164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3"/>
        <v>Spieler 2</v>
      </c>
      <c r="C26" s="367" t="str">
        <f t="shared" si="33"/>
        <v/>
      </c>
      <c r="D26" s="340">
        <f>IF(AC26=301,"",AC26)</f>
        <v>169</v>
      </c>
      <c r="E26" s="340" t="str">
        <f>IF(AD26=0,"",AD26)</f>
        <v/>
      </c>
      <c r="F26" s="340">
        <f>IF(AE26=301,"",AE26)</f>
        <v>223</v>
      </c>
      <c r="G26" s="340" t="str">
        <f>IF(AF26=0,"",AF26)</f>
        <v/>
      </c>
      <c r="H26" s="340">
        <f>IF(AG26=301,"",AG26)</f>
        <v>223</v>
      </c>
      <c r="I26" s="340" t="str">
        <f>IF(AH26=0,"",AH26)</f>
        <v/>
      </c>
      <c r="J26" s="340">
        <f>IF(AI26=301,"",AI26)</f>
        <v>176</v>
      </c>
      <c r="K26" s="340" t="str">
        <f>IF(AJ26=0,"",AJ26)</f>
        <v/>
      </c>
      <c r="L26" s="340">
        <f>IF(AK26=301,"",AK26)</f>
        <v>154</v>
      </c>
      <c r="M26" s="340" t="str">
        <f>IF(AL26=0,"",AL26)</f>
        <v/>
      </c>
      <c r="N26" s="340">
        <f>IF(AM26=301,"",AM26)</f>
        <v>157</v>
      </c>
      <c r="O26" s="340" t="str">
        <f>IF(AN26=0,"",AN26)</f>
        <v/>
      </c>
      <c r="P26" s="340">
        <f>IF(AO26=301,"",AO26)</f>
        <v>235</v>
      </c>
      <c r="Q26" s="340" t="str">
        <f>IF(AP26=0,"",AP26)</f>
        <v/>
      </c>
      <c r="R26" s="340">
        <f>IF(AQ26=301,"",AQ26)</f>
        <v>178</v>
      </c>
      <c r="S26" s="340" t="str">
        <f>IF(AR26=0,"",AR26)</f>
        <v/>
      </c>
      <c r="T26" s="340">
        <f>IF(AS26=301,"",AS26)</f>
        <v>158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169</v>
      </c>
      <c r="AD26" s="376"/>
      <c r="AE26" s="375">
        <f>ABS(INDEX(AE:AE,MATCH(AE22,$AA:$AA,0)+8)+INDEX(AE:AE,MATCH(AE22,$AA:$AA,0)+9)+INDEX(AE:AE,MATCH(AE22,$AA:$AA,0)+10))</f>
        <v>223</v>
      </c>
      <c r="AF26" s="376"/>
      <c r="AG26" s="375">
        <f>ABS(INDEX(AG:AG,MATCH(AG22,$AA:$AA,0)+8)+INDEX(AG:AG,MATCH(AG22,$AA:$AA,0)+9)+INDEX(AG:AG,MATCH(AG22,$AA:$AA,0)+10))</f>
        <v>223</v>
      </c>
      <c r="AH26" s="376"/>
      <c r="AI26" s="375">
        <f>ABS(INDEX(AI:AI,MATCH(AI22,$AA:$AA,0)+8)+INDEX(AI:AI,MATCH(AI22,$AA:$AA,0)+9)+INDEX(AI:AI,MATCH(AI22,$AA:$AA,0)+10))</f>
        <v>176</v>
      </c>
      <c r="AJ26" s="376"/>
      <c r="AK26" s="375">
        <f>ABS(INDEX(AK:AK,MATCH(AK22,$AA:$AA,0)+8)+INDEX(AK:AK,MATCH(AK22,$AA:$AA,0)+9)+INDEX(AK:AK,MATCH(AK22,$AA:$AA,0)+10))</f>
        <v>154</v>
      </c>
      <c r="AL26" s="376"/>
      <c r="AM26" s="375">
        <f>ABS(INDEX(AM:AM,MATCH(AM22,$AA:$AA,0)+8)+INDEX(AM:AM,MATCH(AM22,$AA:$AA,0)+9)+INDEX(AM:AM,MATCH(AM22,$AA:$AA,0)+10))</f>
        <v>157</v>
      </c>
      <c r="AN26" s="376"/>
      <c r="AO26" s="375">
        <f>ABS(INDEX(AO:AO,MATCH(AO22,$AA:$AA,0)+8)+INDEX(AO:AO,MATCH(AO22,$AA:$AA,0)+9)+INDEX(AO:AO,MATCH(AO22,$AA:$AA,0)+10))</f>
        <v>235</v>
      </c>
      <c r="AP26" s="376"/>
      <c r="AQ26" s="375">
        <f>ABS(INDEX(AQ:AQ,MATCH(AQ22,$AA:$AA,0)+8)+INDEX(AQ:AQ,MATCH(AQ22,$AA:$AA,0)+9)+INDEX(AQ:AQ,MATCH(AQ22,$AA:$AA,0)+10))</f>
        <v>178</v>
      </c>
      <c r="AR26" s="376"/>
      <c r="AS26" s="375">
        <f>ABS(INDEX(AS:AS,MATCH(AS22,$AA:$AA,0)+8)+INDEX(AS:AS,MATCH(AS22,$AA:$AA,0)+9)+INDEX(AS:AS,MATCH(AS22,$AA:$AA,0)+10))</f>
        <v>158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3"/>
        <v>Spieler 3</v>
      </c>
      <c r="C27" s="367" t="str">
        <f t="shared" si="33"/>
        <v/>
      </c>
      <c r="D27" s="340">
        <f>IF(AC27=301,"",AC27)</f>
        <v>236</v>
      </c>
      <c r="E27" s="340" t="str">
        <f>IF(AD27=0,"",AD27)</f>
        <v/>
      </c>
      <c r="F27" s="340">
        <f>IF(AE27=301,"",AE27)</f>
        <v>189</v>
      </c>
      <c r="G27" s="340" t="str">
        <f>IF(AF27=0,"",AF27)</f>
        <v/>
      </c>
      <c r="H27" s="340">
        <f>IF(AG27=301,"",AG27)</f>
        <v>225</v>
      </c>
      <c r="I27" s="340" t="str">
        <f>IF(AH27=0,"",AH27)</f>
        <v/>
      </c>
      <c r="J27" s="340">
        <f>IF(AI27=301,"",AI27)</f>
        <v>224</v>
      </c>
      <c r="K27" s="340" t="str">
        <f>IF(AJ27=0,"",AJ27)</f>
        <v/>
      </c>
      <c r="L27" s="340">
        <f>IF(AK27=301,"",AK27)</f>
        <v>173</v>
      </c>
      <c r="M27" s="340" t="str">
        <f>IF(AL27=0,"",AL27)</f>
        <v/>
      </c>
      <c r="N27" s="340">
        <f>IF(AM27=301,"",AM27)</f>
        <v>180</v>
      </c>
      <c r="O27" s="340" t="str">
        <f>IF(AN27=0,"",AN27)</f>
        <v/>
      </c>
      <c r="P27" s="340">
        <f>IF(AO27=301,"",AO27)</f>
        <v>175</v>
      </c>
      <c r="Q27" s="340" t="str">
        <f>IF(AP27=0,"",AP27)</f>
        <v/>
      </c>
      <c r="R27" s="340">
        <f>IF(AQ27=301,"",AQ27)</f>
        <v>170</v>
      </c>
      <c r="S27" s="340" t="str">
        <f>IF(AR27=0,"",AR27)</f>
        <v/>
      </c>
      <c r="T27" s="340">
        <f>IF(AS27=301,"",AS27)</f>
        <v>166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236</v>
      </c>
      <c r="AD27" s="376"/>
      <c r="AE27" s="375">
        <f>ABS(INDEX(AE:AE,MATCH(AE22,$AA:$AA,0)+11)+INDEX(AE:AE,MATCH(AE22,$AA:$AA,0)+12)+INDEX(AE:AE,MATCH(AE22,$AA:$AA,0)+13))</f>
        <v>189</v>
      </c>
      <c r="AF27" s="376"/>
      <c r="AG27" s="375">
        <f>ABS(INDEX(AG:AG,MATCH(AG22,$AA:$AA,0)+11)+INDEX(AG:AG,MATCH(AG22,$AA:$AA,0)+12)+INDEX(AG:AG,MATCH(AG22,$AA:$AA,0)+13))</f>
        <v>225</v>
      </c>
      <c r="AH27" s="376"/>
      <c r="AI27" s="375">
        <f>ABS(INDEX(AI:AI,MATCH(AI22,$AA:$AA,0)+11)+INDEX(AI:AI,MATCH(AI22,$AA:$AA,0)+12)+INDEX(AI:AI,MATCH(AI22,$AA:$AA,0)+13))</f>
        <v>224</v>
      </c>
      <c r="AJ27" s="376"/>
      <c r="AK27" s="375">
        <f>ABS(INDEX(AK:AK,MATCH(AK22,$AA:$AA,0)+11)+INDEX(AK:AK,MATCH(AK22,$AA:$AA,0)+12)+INDEX(AK:AK,MATCH(AK22,$AA:$AA,0)+13))</f>
        <v>173</v>
      </c>
      <c r="AL27" s="376"/>
      <c r="AM27" s="375">
        <f>ABS(INDEX(AM:AM,MATCH(AM22,$AA:$AA,0)+11)+INDEX(AM:AM,MATCH(AM22,$AA:$AA,0)+12)+INDEX(AM:AM,MATCH(AM22,$AA:$AA,0)+13))</f>
        <v>180</v>
      </c>
      <c r="AN27" s="376"/>
      <c r="AO27" s="375">
        <f>ABS(INDEX(AO:AO,MATCH(AO22,$AA:$AA,0)+11)+INDEX(AO:AO,MATCH(AO22,$AA:$AA,0)+12)+INDEX(AO:AO,MATCH(AO22,$AA:$AA,0)+13))</f>
        <v>175</v>
      </c>
      <c r="AP27" s="376"/>
      <c r="AQ27" s="375">
        <f>ABS(INDEX(AQ:AQ,MATCH(AQ22,$AA:$AA,0)+11)+INDEX(AQ:AQ,MATCH(AQ22,$AA:$AA,0)+12)+INDEX(AQ:AQ,MATCH(AQ22,$AA:$AA,0)+13))</f>
        <v>170</v>
      </c>
      <c r="AR27" s="376"/>
      <c r="AS27" s="375">
        <f>ABS(INDEX(AS:AS,MATCH(AS22,$AA:$AA,0)+11)+INDEX(AS:AS,MATCH(AS22,$AA:$AA,0)+12)+INDEX(AS:AS,MATCH(AS22,$AA:$AA,0)+13))</f>
        <v>166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3"/>
        <v>Spieler 4</v>
      </c>
      <c r="C28" s="367" t="str">
        <f t="shared" si="33"/>
        <v/>
      </c>
      <c r="D28" s="340">
        <f>IF(AC28=301,"",AC28)</f>
        <v>170</v>
      </c>
      <c r="E28" s="340" t="str">
        <f>IF(AD28=0,"",AD28)</f>
        <v/>
      </c>
      <c r="F28" s="340">
        <f>IF(AE28=301,"",AE28)</f>
        <v>167</v>
      </c>
      <c r="G28" s="340" t="str">
        <f>IF(AF28=0,"",AF28)</f>
        <v/>
      </c>
      <c r="H28" s="340">
        <f>IF(AG28=301,"",AG28)</f>
        <v>215</v>
      </c>
      <c r="I28" s="340" t="str">
        <f>IF(AH28=0,"",AH28)</f>
        <v/>
      </c>
      <c r="J28" s="340">
        <f>IF(AI28=301,"",AI28)</f>
        <v>220</v>
      </c>
      <c r="K28" s="340" t="str">
        <f>IF(AJ28=0,"",AJ28)</f>
        <v/>
      </c>
      <c r="L28" s="340">
        <f>IF(AK28=301,"",AK28)</f>
        <v>221</v>
      </c>
      <c r="M28" s="340" t="str">
        <f>IF(AL28=0,"",AL28)</f>
        <v/>
      </c>
      <c r="N28" s="340">
        <f>IF(AM28=301,"",AM28)</f>
        <v>195</v>
      </c>
      <c r="O28" s="340" t="str">
        <f>IF(AN28=0,"",AN28)</f>
        <v/>
      </c>
      <c r="P28" s="340">
        <f>IF(AO28=301,"",AO28)</f>
        <v>219</v>
      </c>
      <c r="Q28" s="340" t="str">
        <f>IF(AP28=0,"",AP28)</f>
        <v/>
      </c>
      <c r="R28" s="340">
        <f>IF(AQ28=301,"",AQ28)</f>
        <v>268</v>
      </c>
      <c r="S28" s="340" t="str">
        <f>IF(AR28=0,"",AR28)</f>
        <v/>
      </c>
      <c r="T28" s="340">
        <f>IF(AS28=301,"",AS28)</f>
        <v>202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170</v>
      </c>
      <c r="AD28" s="376"/>
      <c r="AE28" s="375">
        <f>ABS(INDEX(AE:AE,MATCH(AE22,$AA:$AA,0)+14)+INDEX(AE:AE,MATCH(AE22,$AA:$AA,0)+15)+INDEX(AE:AE,MATCH(AE22,$AA:$AA,0)+16))</f>
        <v>167</v>
      </c>
      <c r="AF28" s="376"/>
      <c r="AG28" s="375">
        <f>ABS(INDEX(AG:AG,MATCH(AG22,$AA:$AA,0)+14)+INDEX(AG:AG,MATCH(AG22,$AA:$AA,0)+15)+INDEX(AG:AG,MATCH(AG22,$AA:$AA,0)+16))</f>
        <v>215</v>
      </c>
      <c r="AH28" s="376"/>
      <c r="AI28" s="375">
        <f>ABS(INDEX(AI:AI,MATCH(AI22,$AA:$AA,0)+14)+INDEX(AI:AI,MATCH(AI22,$AA:$AA,0)+15)+INDEX(AI:AI,MATCH(AI22,$AA:$AA,0)+16))</f>
        <v>220</v>
      </c>
      <c r="AJ28" s="376"/>
      <c r="AK28" s="375">
        <f>ABS(INDEX(AK:AK,MATCH(AK22,$AA:$AA,0)+14)+INDEX(AK:AK,MATCH(AK22,$AA:$AA,0)+15)+INDEX(AK:AK,MATCH(AK22,$AA:$AA,0)+16))</f>
        <v>221</v>
      </c>
      <c r="AL28" s="376"/>
      <c r="AM28" s="375">
        <f>ABS(INDEX(AM:AM,MATCH(AM22,$AA:$AA,0)+14)+INDEX(AM:AM,MATCH(AM22,$AA:$AA,0)+15)+INDEX(AM:AM,MATCH(AM22,$AA:$AA,0)+16))</f>
        <v>195</v>
      </c>
      <c r="AN28" s="376"/>
      <c r="AO28" s="375">
        <f>ABS(INDEX(AO:AO,MATCH(AO22,$AA:$AA,0)+14)+INDEX(AO:AO,MATCH(AO22,$AA:$AA,0)+15)+INDEX(AO:AO,MATCH(AO22,$AA:$AA,0)+16))</f>
        <v>219</v>
      </c>
      <c r="AP28" s="376"/>
      <c r="AQ28" s="375">
        <f>ABS(INDEX(AQ:AQ,MATCH(AQ22,$AA:$AA,0)+14)+INDEX(AQ:AQ,MATCH(AQ22,$AA:$AA,0)+15)+INDEX(AQ:AQ,MATCH(AQ22,$AA:$AA,0)+16))</f>
        <v>268</v>
      </c>
      <c r="AR28" s="376"/>
      <c r="AS28" s="375">
        <f>ABS(INDEX(AS:AS,MATCH(AS22,$AA:$AA,0)+14)+INDEX(AS:AS,MATCH(AS22,$AA:$AA,0)+15)+INDEX(AS:AS,MATCH(AS22,$AA:$AA,0)+16))</f>
        <v>202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3"/>
        <v>Gesamt</v>
      </c>
      <c r="C29" s="356" t="str">
        <f t="shared" si="33"/>
        <v/>
      </c>
      <c r="D29" s="339">
        <f>IF(AC29=1505,"",AC29)</f>
        <v>728</v>
      </c>
      <c r="E29" s="339" t="str">
        <f>IF(AD29=0,"",AD29)</f>
        <v/>
      </c>
      <c r="F29" s="339">
        <f>IF(AE29=1505,"",AE29)</f>
        <v>784</v>
      </c>
      <c r="G29" s="339" t="str">
        <f>IF(AF29=0,"",AF29)</f>
        <v/>
      </c>
      <c r="H29" s="339">
        <f>IF(AG29=1505,"",AG29)</f>
        <v>843</v>
      </c>
      <c r="I29" s="339" t="str">
        <f>IF(AH29=0,"",AH29)</f>
        <v/>
      </c>
      <c r="J29" s="339">
        <f>IF(AI29=1505,"",AI29)</f>
        <v>791</v>
      </c>
      <c r="K29" s="339" t="str">
        <f>IF(AJ29=0,"",AJ29)</f>
        <v/>
      </c>
      <c r="L29" s="339">
        <f>IF(AK29=1505,"",AK29)</f>
        <v>740</v>
      </c>
      <c r="M29" s="339" t="str">
        <f>IF(AL29=0,"",AL29)</f>
        <v/>
      </c>
      <c r="N29" s="339">
        <f>IF(AM29=1505,"",AM29)</f>
        <v>719</v>
      </c>
      <c r="O29" s="339" t="str">
        <f>IF(AN29=0,"",AN29)</f>
        <v/>
      </c>
      <c r="P29" s="339">
        <f>IF(AO29=1505,"",AO29)</f>
        <v>778</v>
      </c>
      <c r="Q29" s="339" t="str">
        <f>IF(AP29=0,"",AP29)</f>
        <v/>
      </c>
      <c r="R29" s="339">
        <f>IF(AQ29=1505,"",AQ29)</f>
        <v>800</v>
      </c>
      <c r="S29" s="339" t="str">
        <f>IF(AR29=0,"",AR29)</f>
        <v/>
      </c>
      <c r="T29" s="339">
        <f>IF(AS29=1505,"",AS29)</f>
        <v>690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728</v>
      </c>
      <c r="AD29" s="356"/>
      <c r="AE29" s="355">
        <f>SUM(AE25:AE28)</f>
        <v>784</v>
      </c>
      <c r="AF29" s="356"/>
      <c r="AG29" s="355">
        <f>SUM(AG25:AG28)</f>
        <v>843</v>
      </c>
      <c r="AH29" s="356"/>
      <c r="AI29" s="355">
        <f>SUM(AI25:AI28)</f>
        <v>791</v>
      </c>
      <c r="AJ29" s="356"/>
      <c r="AK29" s="355">
        <f>SUM(AK25:AK28)</f>
        <v>740</v>
      </c>
      <c r="AL29" s="356"/>
      <c r="AM29" s="355">
        <f>SUM(AM25:AM28)</f>
        <v>719</v>
      </c>
      <c r="AN29" s="356"/>
      <c r="AO29" s="355">
        <f>SUM(AO25:AO28)</f>
        <v>778</v>
      </c>
      <c r="AP29" s="356"/>
      <c r="AQ29" s="355">
        <f>SUM(AQ25:AQ28)</f>
        <v>800</v>
      </c>
      <c r="AR29" s="356"/>
      <c r="AS29" s="355">
        <f>SUM(AS25:AS28)</f>
        <v>690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02.11./03.11.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02.11./03.11.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Nürnberg West Bowling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49">
        <f>IF(AD37="","",AD37)</f>
        <v>0</v>
      </c>
      <c r="F37" s="75">
        <f t="shared" ref="F37:F50" si="34">IF(AE37=0,"",AE37)</f>
        <v>205</v>
      </c>
      <c r="G37" s="349">
        <f>IF(AF37="","",AF37)</f>
        <v>1</v>
      </c>
      <c r="H37" s="75">
        <f t="shared" ref="H37:H50" si="35">IF(AG37=0,"",AG37)</f>
        <v>215</v>
      </c>
      <c r="I37" s="349">
        <f>IF(AH37="","",AH37)</f>
        <v>0</v>
      </c>
      <c r="J37" s="75">
        <f t="shared" ref="J37:J50" si="36">IF(AI37=0,"",AI37)</f>
        <v>166</v>
      </c>
      <c r="K37" s="349">
        <f>IF(AJ37="","",AJ37)</f>
        <v>0</v>
      </c>
      <c r="L37" s="75">
        <f t="shared" ref="L37:L50" si="37">IF(AK37=0,"",AK37)</f>
        <v>201</v>
      </c>
      <c r="M37" s="349">
        <f>IF(AL37="","",AL37)</f>
        <v>1</v>
      </c>
      <c r="N37" s="75">
        <f>IF(AM37=0,"",AM37)</f>
        <v>211</v>
      </c>
      <c r="O37" s="349">
        <f>IF(AN37="","",AN37)</f>
        <v>0</v>
      </c>
      <c r="P37" s="75">
        <f t="shared" ref="P37:P50" si="38">IF(AO37=0,"",AO37)</f>
        <v>140</v>
      </c>
      <c r="Q37" s="349">
        <f>IF(AP37="","",AP37)</f>
        <v>0</v>
      </c>
      <c r="R37" s="75">
        <f t="shared" ref="R37:R50" si="39">IF(AQ37=0,"",AQ37)</f>
        <v>179</v>
      </c>
      <c r="S37" s="349">
        <f>IF(AR37="","",AR37)</f>
        <v>0</v>
      </c>
      <c r="T37" s="75">
        <f t="shared" ref="T37:T50" si="40">IF(AS37=0,"",AS37)</f>
        <v>171</v>
      </c>
      <c r="U37" s="349">
        <f>IF(AT37="","",AT37)</f>
        <v>0</v>
      </c>
      <c r="V37" s="75">
        <f t="shared" ref="V37:V50" si="41">IF(AU37=0,"",AU37)</f>
        <v>1708</v>
      </c>
      <c r="W37" s="349">
        <f>IF(AV37="","",AV37)</f>
        <v>2</v>
      </c>
      <c r="Z37" s="352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69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0"/>
      <c r="F38" s="78" t="str">
        <f t="shared" si="34"/>
        <v/>
      </c>
      <c r="G38" s="350"/>
      <c r="H38" s="78" t="str">
        <f t="shared" si="35"/>
        <v/>
      </c>
      <c r="I38" s="350"/>
      <c r="J38" s="78" t="str">
        <f t="shared" si="36"/>
        <v/>
      </c>
      <c r="K38" s="350"/>
      <c r="L38" s="78" t="str">
        <f t="shared" si="37"/>
        <v/>
      </c>
      <c r="M38" s="350"/>
      <c r="N38" s="78" t="str">
        <f t="shared" ref="N38:N50" si="54">IF(AM38=0,"",AM38)</f>
        <v/>
      </c>
      <c r="O38" s="350"/>
      <c r="P38" s="78" t="str">
        <f t="shared" si="38"/>
        <v/>
      </c>
      <c r="Q38" s="350"/>
      <c r="R38" s="78" t="str">
        <f t="shared" si="39"/>
        <v/>
      </c>
      <c r="S38" s="350"/>
      <c r="T38" s="78" t="str">
        <f t="shared" si="40"/>
        <v/>
      </c>
      <c r="U38" s="350"/>
      <c r="V38" s="78" t="str">
        <f t="shared" si="41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0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1"/>
      <c r="F39" s="69" t="str">
        <f t="shared" si="34"/>
        <v/>
      </c>
      <c r="G39" s="351"/>
      <c r="H39" s="69" t="str">
        <f t="shared" si="35"/>
        <v/>
      </c>
      <c r="I39" s="351"/>
      <c r="J39" s="69" t="str">
        <f t="shared" si="36"/>
        <v/>
      </c>
      <c r="K39" s="351"/>
      <c r="L39" s="69" t="str">
        <f t="shared" si="37"/>
        <v/>
      </c>
      <c r="M39" s="351"/>
      <c r="N39" s="69" t="str">
        <f t="shared" si="54"/>
        <v/>
      </c>
      <c r="O39" s="351"/>
      <c r="P39" s="69" t="str">
        <f t="shared" si="38"/>
        <v/>
      </c>
      <c r="Q39" s="351"/>
      <c r="R39" s="69" t="str">
        <f t="shared" si="39"/>
        <v/>
      </c>
      <c r="S39" s="351"/>
      <c r="T39" s="69" t="str">
        <f t="shared" si="40"/>
        <v/>
      </c>
      <c r="U39" s="351"/>
      <c r="V39" s="69" t="str">
        <f t="shared" si="41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68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49">
        <f>IF(AD40="","",AD40)</f>
        <v>0</v>
      </c>
      <c r="F40" s="75" t="str">
        <f t="shared" si="34"/>
        <v/>
      </c>
      <c r="G40" s="349">
        <f>IF(AF40="","",AF40)</f>
        <v>1</v>
      </c>
      <c r="H40" s="75" t="str">
        <f t="shared" si="35"/>
        <v/>
      </c>
      <c r="I40" s="349">
        <f>IF(AH40="","",AH40)</f>
        <v>0</v>
      </c>
      <c r="J40" s="75" t="str">
        <f t="shared" si="36"/>
        <v/>
      </c>
      <c r="K40" s="349">
        <f>IF(AJ40="","",AJ40)</f>
        <v>1</v>
      </c>
      <c r="L40" s="75" t="str">
        <f t="shared" si="37"/>
        <v/>
      </c>
      <c r="M40" s="349">
        <f>IF(AL40="","",AL40)</f>
        <v>1</v>
      </c>
      <c r="N40" s="75" t="str">
        <f t="shared" si="54"/>
        <v/>
      </c>
      <c r="O40" s="349">
        <f>IF(AN40="","",AN40)</f>
        <v>1</v>
      </c>
      <c r="P40" s="75">
        <f t="shared" si="38"/>
        <v>150</v>
      </c>
      <c r="Q40" s="349">
        <f>IF(AP40="","",AP40)</f>
        <v>1</v>
      </c>
      <c r="R40" s="75">
        <f t="shared" si="39"/>
        <v>138</v>
      </c>
      <c r="S40" s="349">
        <f>IF(AR40="","",AR40)</f>
        <v>0</v>
      </c>
      <c r="T40" s="75" t="str">
        <f t="shared" si="40"/>
        <v/>
      </c>
      <c r="U40" s="349">
        <f>IF(AT40="","",AT40)</f>
        <v>0</v>
      </c>
      <c r="V40" s="75">
        <f t="shared" si="41"/>
        <v>409</v>
      </c>
      <c r="W40" s="349">
        <f>IF(AV40="","",AV40)</f>
        <v>5</v>
      </c>
      <c r="Z40" s="352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69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50"/>
      <c r="F41" s="78">
        <f t="shared" si="34"/>
        <v>223</v>
      </c>
      <c r="G41" s="350"/>
      <c r="H41" s="78">
        <f t="shared" si="35"/>
        <v>171</v>
      </c>
      <c r="I41" s="350"/>
      <c r="J41" s="78">
        <f t="shared" si="36"/>
        <v>150</v>
      </c>
      <c r="K41" s="350"/>
      <c r="L41" s="78">
        <f t="shared" si="37"/>
        <v>169</v>
      </c>
      <c r="M41" s="350"/>
      <c r="N41" s="78">
        <f t="shared" si="54"/>
        <v>160</v>
      </c>
      <c r="O41" s="350"/>
      <c r="P41" s="78" t="str">
        <f t="shared" si="38"/>
        <v/>
      </c>
      <c r="Q41" s="350"/>
      <c r="R41" s="78" t="str">
        <f t="shared" si="39"/>
        <v/>
      </c>
      <c r="S41" s="350"/>
      <c r="T41" s="78">
        <f t="shared" si="40"/>
        <v>199</v>
      </c>
      <c r="U41" s="350"/>
      <c r="V41" s="78">
        <f t="shared" si="41"/>
        <v>1072</v>
      </c>
      <c r="W41" s="350"/>
      <c r="Z41" s="353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0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1"/>
      <c r="F42" s="69" t="str">
        <f t="shared" si="34"/>
        <v/>
      </c>
      <c r="G42" s="351"/>
      <c r="H42" s="69" t="str">
        <f t="shared" si="35"/>
        <v/>
      </c>
      <c r="I42" s="351"/>
      <c r="J42" s="69" t="str">
        <f t="shared" si="36"/>
        <v/>
      </c>
      <c r="K42" s="351"/>
      <c r="L42" s="69" t="str">
        <f t="shared" si="37"/>
        <v/>
      </c>
      <c r="M42" s="351"/>
      <c r="N42" s="69" t="str">
        <f t="shared" si="54"/>
        <v/>
      </c>
      <c r="O42" s="351"/>
      <c r="P42" s="69" t="str">
        <f t="shared" si="38"/>
        <v/>
      </c>
      <c r="Q42" s="351"/>
      <c r="R42" s="69" t="str">
        <f t="shared" si="39"/>
        <v/>
      </c>
      <c r="S42" s="351"/>
      <c r="T42" s="69" t="str">
        <f t="shared" si="40"/>
        <v/>
      </c>
      <c r="U42" s="351"/>
      <c r="V42" s="69" t="str">
        <f t="shared" si="41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68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49">
        <f>IF(AD43="","",AD43)</f>
        <v>1</v>
      </c>
      <c r="F43" s="75">
        <f t="shared" si="34"/>
        <v>189</v>
      </c>
      <c r="G43" s="349">
        <f>IF(AF43="","",AF43)</f>
        <v>0</v>
      </c>
      <c r="H43" s="75">
        <f t="shared" si="35"/>
        <v>235</v>
      </c>
      <c r="I43" s="349">
        <f>IF(AH43="","",AH43)</f>
        <v>1</v>
      </c>
      <c r="J43" s="75">
        <f t="shared" si="36"/>
        <v>203</v>
      </c>
      <c r="K43" s="349">
        <f>IF(AJ43="","",AJ43)</f>
        <v>1</v>
      </c>
      <c r="L43" s="75">
        <f t="shared" si="37"/>
        <v>213</v>
      </c>
      <c r="M43" s="349">
        <f>IF(AL43="","",AL43)</f>
        <v>0</v>
      </c>
      <c r="N43" s="75">
        <f t="shared" si="54"/>
        <v>161</v>
      </c>
      <c r="O43" s="349">
        <f>IF(AN43="","",AN43)</f>
        <v>0</v>
      </c>
      <c r="P43" s="75">
        <f t="shared" si="38"/>
        <v>237</v>
      </c>
      <c r="Q43" s="349">
        <f>IF(AP43="","",AP43)</f>
        <v>1</v>
      </c>
      <c r="R43" s="75">
        <f t="shared" si="39"/>
        <v>169</v>
      </c>
      <c r="S43" s="349">
        <f>IF(AR43="","",AR43)</f>
        <v>0</v>
      </c>
      <c r="T43" s="75">
        <f t="shared" si="40"/>
        <v>209</v>
      </c>
      <c r="U43" s="349">
        <f>IF(AT43="","",AT43)</f>
        <v>1</v>
      </c>
      <c r="V43" s="75">
        <f t="shared" si="41"/>
        <v>1858</v>
      </c>
      <c r="W43" s="349">
        <f>IF(AV43="","",AV43)</f>
        <v>5</v>
      </c>
      <c r="Z43" s="352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69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0"/>
      <c r="F44" s="78" t="str">
        <f t="shared" si="34"/>
        <v/>
      </c>
      <c r="G44" s="350"/>
      <c r="H44" s="78" t="str">
        <f t="shared" si="35"/>
        <v/>
      </c>
      <c r="I44" s="350"/>
      <c r="J44" s="78" t="str">
        <f t="shared" si="36"/>
        <v/>
      </c>
      <c r="K44" s="350"/>
      <c r="L44" s="78" t="str">
        <f t="shared" si="37"/>
        <v/>
      </c>
      <c r="M44" s="350"/>
      <c r="N44" s="78" t="str">
        <f t="shared" si="54"/>
        <v/>
      </c>
      <c r="O44" s="350"/>
      <c r="P44" s="78" t="str">
        <f t="shared" si="38"/>
        <v/>
      </c>
      <c r="Q44" s="350"/>
      <c r="R44" s="78" t="str">
        <f t="shared" si="39"/>
        <v/>
      </c>
      <c r="S44" s="350"/>
      <c r="T44" s="78" t="str">
        <f t="shared" si="40"/>
        <v/>
      </c>
      <c r="U44" s="350"/>
      <c r="V44" s="78" t="str">
        <f t="shared" si="41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0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1"/>
      <c r="F45" s="69" t="str">
        <f t="shared" si="34"/>
        <v/>
      </c>
      <c r="G45" s="351"/>
      <c r="H45" s="69" t="str">
        <f t="shared" si="35"/>
        <v/>
      </c>
      <c r="I45" s="351"/>
      <c r="J45" s="69" t="str">
        <f t="shared" si="36"/>
        <v/>
      </c>
      <c r="K45" s="351"/>
      <c r="L45" s="69" t="str">
        <f t="shared" si="37"/>
        <v/>
      </c>
      <c r="M45" s="351"/>
      <c r="N45" s="69" t="str">
        <f t="shared" si="54"/>
        <v/>
      </c>
      <c r="O45" s="351"/>
      <c r="P45" s="69" t="str">
        <f t="shared" si="38"/>
        <v/>
      </c>
      <c r="Q45" s="351"/>
      <c r="R45" s="69" t="str">
        <f t="shared" si="39"/>
        <v/>
      </c>
      <c r="S45" s="351"/>
      <c r="T45" s="69" t="str">
        <f t="shared" si="40"/>
        <v/>
      </c>
      <c r="U45" s="351"/>
      <c r="V45" s="69" t="str">
        <f t="shared" si="41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68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49">
        <f>IF(AD46="","",AD46)</f>
        <v>1</v>
      </c>
      <c r="F46" s="75">
        <f t="shared" si="34"/>
        <v>167</v>
      </c>
      <c r="G46" s="349">
        <f>IF(AF46="","",AF46)</f>
        <v>0</v>
      </c>
      <c r="H46" s="75">
        <f t="shared" si="35"/>
        <v>175</v>
      </c>
      <c r="I46" s="349">
        <f>IF(AH46="","",AH46)</f>
        <v>0</v>
      </c>
      <c r="J46" s="75">
        <f t="shared" si="36"/>
        <v>155</v>
      </c>
      <c r="K46" s="349">
        <f>IF(AJ46="","",AJ46)</f>
        <v>0</v>
      </c>
      <c r="L46" s="75">
        <f t="shared" si="37"/>
        <v>266</v>
      </c>
      <c r="M46" s="349">
        <f>IF(AL46="","",AL46)</f>
        <v>1</v>
      </c>
      <c r="N46" s="75">
        <f t="shared" si="54"/>
        <v>213</v>
      </c>
      <c r="O46" s="349">
        <f>IF(AN46="","",AN46)</f>
        <v>1</v>
      </c>
      <c r="P46" s="75">
        <f t="shared" si="38"/>
        <v>165</v>
      </c>
      <c r="Q46" s="349">
        <f>IF(AP46="","",AP46)</f>
        <v>1</v>
      </c>
      <c r="R46" s="75">
        <f t="shared" si="39"/>
        <v>174</v>
      </c>
      <c r="S46" s="349">
        <f>IF(AR46="","",AR46)</f>
        <v>0</v>
      </c>
      <c r="T46" s="75">
        <f t="shared" si="40"/>
        <v>146</v>
      </c>
      <c r="U46" s="349">
        <f>IF(AT46="","",AT46)</f>
        <v>0</v>
      </c>
      <c r="V46" s="75">
        <f t="shared" si="41"/>
        <v>1657</v>
      </c>
      <c r="W46" s="349">
        <f>IF(AV46="","",AV46)</f>
        <v>4</v>
      </c>
      <c r="Z46" s="352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0"/>
      <c r="F47" s="78" t="str">
        <f t="shared" si="34"/>
        <v/>
      </c>
      <c r="G47" s="350"/>
      <c r="H47" s="78" t="str">
        <f t="shared" si="35"/>
        <v/>
      </c>
      <c r="I47" s="350"/>
      <c r="J47" s="78" t="str">
        <f t="shared" si="36"/>
        <v/>
      </c>
      <c r="K47" s="350"/>
      <c r="L47" s="78" t="str">
        <f t="shared" si="37"/>
        <v/>
      </c>
      <c r="M47" s="350"/>
      <c r="N47" s="78" t="str">
        <f t="shared" si="54"/>
        <v/>
      </c>
      <c r="O47" s="350"/>
      <c r="P47" s="78" t="str">
        <f t="shared" si="38"/>
        <v/>
      </c>
      <c r="Q47" s="350"/>
      <c r="R47" s="78" t="str">
        <f t="shared" si="39"/>
        <v/>
      </c>
      <c r="S47" s="350"/>
      <c r="T47" s="78" t="str">
        <f t="shared" si="40"/>
        <v/>
      </c>
      <c r="U47" s="350"/>
      <c r="V47" s="78" t="str">
        <f t="shared" si="41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1"/>
      <c r="F48" s="69" t="str">
        <f t="shared" si="34"/>
        <v/>
      </c>
      <c r="G48" s="351"/>
      <c r="H48" s="69" t="str">
        <f t="shared" si="35"/>
        <v/>
      </c>
      <c r="I48" s="351"/>
      <c r="J48" s="69" t="str">
        <f t="shared" si="36"/>
        <v/>
      </c>
      <c r="K48" s="351"/>
      <c r="L48" s="69" t="str">
        <f t="shared" si="37"/>
        <v/>
      </c>
      <c r="M48" s="351"/>
      <c r="N48" s="69" t="str">
        <f t="shared" si="54"/>
        <v/>
      </c>
      <c r="O48" s="351"/>
      <c r="P48" s="69" t="str">
        <f t="shared" si="38"/>
        <v/>
      </c>
      <c r="Q48" s="351"/>
      <c r="R48" s="69" t="str">
        <f t="shared" si="39"/>
        <v/>
      </c>
      <c r="S48" s="351"/>
      <c r="T48" s="69" t="str">
        <f t="shared" si="40"/>
        <v/>
      </c>
      <c r="U48" s="351"/>
      <c r="V48" s="69" t="str">
        <f t="shared" si="41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7">
        <f t="shared" si="65"/>
        <v>9</v>
      </c>
      <c r="E52" s="347" t="str">
        <f t="shared" si="65"/>
        <v/>
      </c>
      <c r="F52" s="347">
        <f t="shared" si="65"/>
        <v>1</v>
      </c>
      <c r="G52" s="347" t="str">
        <f t="shared" si="65"/>
        <v/>
      </c>
      <c r="H52" s="347">
        <f t="shared" si="65"/>
        <v>10</v>
      </c>
      <c r="I52" s="347" t="str">
        <f t="shared" si="65"/>
        <v/>
      </c>
      <c r="J52" s="347">
        <f t="shared" si="65"/>
        <v>5</v>
      </c>
      <c r="K52" s="347" t="str">
        <f t="shared" si="65"/>
        <v/>
      </c>
      <c r="L52" s="347">
        <f t="shared" si="65"/>
        <v>3</v>
      </c>
      <c r="M52" s="347" t="str">
        <f t="shared" si="65"/>
        <v/>
      </c>
      <c r="N52" s="347">
        <f t="shared" si="65"/>
        <v>7</v>
      </c>
      <c r="O52" s="347" t="str">
        <f t="shared" si="65"/>
        <v/>
      </c>
      <c r="P52" s="347">
        <f t="shared" si="65"/>
        <v>8</v>
      </c>
      <c r="Q52" s="347" t="str">
        <f t="shared" si="65"/>
        <v/>
      </c>
      <c r="R52" s="347">
        <f t="shared" ref="N52:U54" si="66">IF(AQ52=0,"",AQ52)</f>
        <v>4</v>
      </c>
      <c r="S52" s="347" t="str">
        <f t="shared" si="66"/>
        <v/>
      </c>
      <c r="T52" s="347">
        <f t="shared" si="66"/>
        <v>6</v>
      </c>
      <c r="U52" s="347" t="str">
        <f t="shared" si="66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VLOOKUP($AA32,Schlüssel!$A$5:$DG$14,23)</f>
        <v>9</v>
      </c>
      <c r="AD52" s="372"/>
      <c r="AE52" s="371">
        <f>VLOOKUP($AA32,Schlüssel!$A$5:$EK$14,24)</f>
        <v>1</v>
      </c>
      <c r="AF52" s="372"/>
      <c r="AG52" s="371">
        <f>VLOOKUP($AA32,Schlüssel!$A$5:$EK$14,25)</f>
        <v>10</v>
      </c>
      <c r="AH52" s="372"/>
      <c r="AI52" s="371">
        <f>VLOOKUP($AA32,Schlüssel!$A$5:$EK$14,26)</f>
        <v>5</v>
      </c>
      <c r="AJ52" s="372"/>
      <c r="AK52" s="371">
        <f>VLOOKUP($AA32,Schlüssel!$A$5:$EK$14,27)</f>
        <v>3</v>
      </c>
      <c r="AL52" s="372"/>
      <c r="AM52" s="371">
        <f>VLOOKUP($AA32,Schlüssel!$A$5:$EK$14,28)</f>
        <v>7</v>
      </c>
      <c r="AN52" s="372"/>
      <c r="AO52" s="371">
        <f>VLOOKUP($AA32,Schlüssel!$A$5:$EK$14,29)</f>
        <v>8</v>
      </c>
      <c r="AP52" s="372"/>
      <c r="AQ52" s="371">
        <f>VLOOKUP($AA32,Schlüssel!$A$5:$EK$14,30)</f>
        <v>4</v>
      </c>
      <c r="AR52" s="372"/>
      <c r="AS52" s="371">
        <f>VLOOKUP($AA32,Schlüssel!$A$5:$EK$14,31)</f>
        <v>6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44" t="str">
        <f t="shared" si="67"/>
        <v>Bowlinghaus Bamberg 1</v>
      </c>
      <c r="E53" s="345" t="str">
        <f t="shared" si="67"/>
        <v/>
      </c>
      <c r="F53" s="344" t="str">
        <f t="shared" si="67"/>
        <v>BC Comet Nürnberg</v>
      </c>
      <c r="G53" s="345" t="str">
        <f t="shared" si="67"/>
        <v/>
      </c>
      <c r="H53" s="344" t="str">
        <f t="shared" si="67"/>
        <v>High Roller Rosenheim 1</v>
      </c>
      <c r="I53" s="345" t="str">
        <f t="shared" si="67"/>
        <v/>
      </c>
      <c r="J53" s="344" t="str">
        <f t="shared" si="67"/>
        <v>RW Lichtenhof Stein 1</v>
      </c>
      <c r="K53" s="345" t="str">
        <f t="shared" si="67"/>
        <v/>
      </c>
      <c r="L53" s="344" t="str">
        <f t="shared" si="67"/>
        <v>BK München 3</v>
      </c>
      <c r="M53" s="345" t="str">
        <f t="shared" si="67"/>
        <v/>
      </c>
      <c r="N53" s="344" t="str">
        <f t="shared" si="66"/>
        <v>Schanzer Ingolstadt 1</v>
      </c>
      <c r="O53" s="345" t="str">
        <f t="shared" si="66"/>
        <v/>
      </c>
      <c r="P53" s="344" t="str">
        <f t="shared" si="66"/>
        <v>BC EMAX Unterföhring 2</v>
      </c>
      <c r="Q53" s="345" t="str">
        <f t="shared" si="66"/>
        <v/>
      </c>
      <c r="R53" s="344" t="str">
        <f t="shared" si="66"/>
        <v>SG DJK Rimpar</v>
      </c>
      <c r="S53" s="345" t="str">
        <f t="shared" si="66"/>
        <v/>
      </c>
      <c r="T53" s="344" t="str">
        <f t="shared" si="66"/>
        <v>SG Rottendorf 1</v>
      </c>
      <c r="U53" s="345" t="str">
        <f t="shared" si="66"/>
        <v/>
      </c>
      <c r="V53" s="346"/>
      <c r="W53" s="346"/>
      <c r="AA53" s="90"/>
      <c r="AB53" s="86"/>
      <c r="AC53" s="344" t="str">
        <f>VLOOKUP(AC52,Schlüssel!$A$5:$K$14,2)</f>
        <v>Bowlinghaus Bamberg 1</v>
      </c>
      <c r="AD53" s="345"/>
      <c r="AE53" s="344" t="str">
        <f>VLOOKUP(AE52,Schlüssel!$A$5:$K$14,2)</f>
        <v>BC Comet Nürnberg</v>
      </c>
      <c r="AF53" s="345"/>
      <c r="AG53" s="344" t="str">
        <f>VLOOKUP(AG52,Schlüssel!$A$5:$K$14,2)</f>
        <v>High Roller Rosenheim 1</v>
      </c>
      <c r="AH53" s="345"/>
      <c r="AI53" s="344" t="str">
        <f>VLOOKUP(AI52,Schlüssel!$A$5:$K$14,2)</f>
        <v>RW Lichtenhof Stein 1</v>
      </c>
      <c r="AJ53" s="345"/>
      <c r="AK53" s="344" t="str">
        <f>VLOOKUP(AK52,Schlüssel!$A$5:$K$14,2)</f>
        <v>BK München 3</v>
      </c>
      <c r="AL53" s="345"/>
      <c r="AM53" s="344" t="str">
        <f>VLOOKUP(AM52,Schlüssel!$A$5:$K$14,2)</f>
        <v>Schanzer Ingolstadt 1</v>
      </c>
      <c r="AN53" s="345"/>
      <c r="AO53" s="344" t="str">
        <f>VLOOKUP(AO52,Schlüssel!$A$5:$K$14,2)</f>
        <v>BC EMAX Unterföhring 2</v>
      </c>
      <c r="AP53" s="345"/>
      <c r="AQ53" s="344" t="str">
        <f>VLOOKUP(AQ52,Schlüssel!$A$5:$K$14,2)</f>
        <v>SG DJK Rimpar</v>
      </c>
      <c r="AR53" s="345"/>
      <c r="AS53" s="344" t="str">
        <f>VLOOKUP(AS52,Schlüssel!$A$5:$K$14,2)</f>
        <v>SG Rottendorf 1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2" t="str">
        <f t="shared" si="67"/>
        <v/>
      </c>
      <c r="E54" s="342" t="str">
        <f t="shared" si="67"/>
        <v/>
      </c>
      <c r="F54" s="342" t="str">
        <f t="shared" si="67"/>
        <v/>
      </c>
      <c r="G54" s="342" t="str">
        <f t="shared" si="67"/>
        <v/>
      </c>
      <c r="H54" s="342" t="str">
        <f t="shared" si="67"/>
        <v/>
      </c>
      <c r="I54" s="342" t="str">
        <f t="shared" si="67"/>
        <v/>
      </c>
      <c r="J54" s="342" t="str">
        <f t="shared" si="67"/>
        <v/>
      </c>
      <c r="K54" s="342" t="str">
        <f t="shared" si="67"/>
        <v/>
      </c>
      <c r="L54" s="342" t="str">
        <f t="shared" si="67"/>
        <v/>
      </c>
      <c r="M54" s="342" t="str">
        <f t="shared" si="67"/>
        <v/>
      </c>
      <c r="N54" s="342" t="str">
        <f t="shared" si="66"/>
        <v/>
      </c>
      <c r="O54" s="342" t="str">
        <f t="shared" si="66"/>
        <v/>
      </c>
      <c r="P54" s="342" t="str">
        <f t="shared" si="66"/>
        <v/>
      </c>
      <c r="Q54" s="342" t="str">
        <f t="shared" si="66"/>
        <v/>
      </c>
      <c r="R54" s="342" t="str">
        <f t="shared" si="66"/>
        <v/>
      </c>
      <c r="S54" s="342" t="str">
        <f t="shared" si="66"/>
        <v/>
      </c>
      <c r="T54" s="342" t="str">
        <f t="shared" si="66"/>
        <v/>
      </c>
      <c r="U54" s="343" t="str">
        <f t="shared" si="66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221</v>
      </c>
      <c r="E55" s="340" t="str">
        <f>IF(AD55=0,"",AD55)</f>
        <v/>
      </c>
      <c r="F55" s="340">
        <f>IF(AE55=301,"",AE55)</f>
        <v>186</v>
      </c>
      <c r="G55" s="340" t="str">
        <f>IF(AF55=0,"",AF55)</f>
        <v/>
      </c>
      <c r="H55" s="340">
        <f>IF(AG55=301,"",AG55)</f>
        <v>220</v>
      </c>
      <c r="I55" s="340" t="str">
        <f>IF(AH55=0,"",AH55)</f>
        <v/>
      </c>
      <c r="J55" s="340">
        <f>IF(AI55=301,"",AI55)</f>
        <v>181</v>
      </c>
      <c r="K55" s="340" t="str">
        <f>IF(AJ55=0,"",AJ55)</f>
        <v/>
      </c>
      <c r="L55" s="340">
        <f>IF(AK55=301,"",AK55)</f>
        <v>192</v>
      </c>
      <c r="M55" s="340" t="str">
        <f>IF(AL55=0,"",AL55)</f>
        <v/>
      </c>
      <c r="N55" s="340">
        <f>IF(AM55=301,"",AM55)</f>
        <v>220</v>
      </c>
      <c r="O55" s="340" t="str">
        <f>IF(AN55=0,"",AN55)</f>
        <v/>
      </c>
      <c r="P55" s="340">
        <f>IF(AO55=301,"",AO55)</f>
        <v>198</v>
      </c>
      <c r="Q55" s="340" t="str">
        <f>IF(AP55=0,"",AP55)</f>
        <v/>
      </c>
      <c r="R55" s="340">
        <f>IF(AQ55=301,"",AQ55)</f>
        <v>227</v>
      </c>
      <c r="S55" s="340" t="str">
        <f>IF(AR55=0,"",AR55)</f>
        <v/>
      </c>
      <c r="T55" s="340">
        <f>IF(AS55=301,"",AS55)</f>
        <v>222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221</v>
      </c>
      <c r="AD55" s="374"/>
      <c r="AE55" s="373">
        <f>ABS(INDEX(AE:AE,MATCH(AE52,$AA:$AA,0)+5)+INDEX(AE:AE,MATCH(AE52,$AA:$AA,0)+6)+INDEX(AE:AE,MATCH(AE52,$AA:$AA,0)+7))</f>
        <v>186</v>
      </c>
      <c r="AF55" s="374"/>
      <c r="AG55" s="373">
        <f>ABS(INDEX(AG:AG,MATCH(AG52,$AA:$AA,0)+5)+INDEX(AG:AG,MATCH(AG52,$AA:$AA,0)+6)+INDEX(AG:AG,MATCH(AG52,$AA:$AA,0)+7))</f>
        <v>220</v>
      </c>
      <c r="AH55" s="374"/>
      <c r="AI55" s="373">
        <f>ABS(INDEX(AI:AI,MATCH(AI52,$AA:$AA,0)+5)+INDEX(AI:AI,MATCH(AI52,$AA:$AA,0)+6)+INDEX(AI:AI,MATCH(AI52,$AA:$AA,0)+7))</f>
        <v>181</v>
      </c>
      <c r="AJ55" s="374"/>
      <c r="AK55" s="373">
        <f>ABS(INDEX(AK:AK,MATCH(AK52,$AA:$AA,0)+5)+INDEX(AK:AK,MATCH(AK52,$AA:$AA,0)+6)+INDEX(AK:AK,MATCH(AK52,$AA:$AA,0)+7))</f>
        <v>192</v>
      </c>
      <c r="AL55" s="374"/>
      <c r="AM55" s="373">
        <f>ABS(INDEX(AM:AM,MATCH(AM52,$AA:$AA,0)+5)+INDEX(AM:AM,MATCH(AM52,$AA:$AA,0)+6)+INDEX(AM:AM,MATCH(AM52,$AA:$AA,0)+7))</f>
        <v>220</v>
      </c>
      <c r="AN55" s="374"/>
      <c r="AO55" s="373">
        <f>ABS(INDEX(AO:AO,MATCH(AO52,$AA:$AA,0)+5)+INDEX(AO:AO,MATCH(AO52,$AA:$AA,0)+6)+INDEX(AO:AO,MATCH(AO52,$AA:$AA,0)+7))</f>
        <v>198</v>
      </c>
      <c r="AP55" s="374"/>
      <c r="AQ55" s="373">
        <f>ABS(INDEX(AQ:AQ,MATCH(AQ52,$AA:$AA,0)+5)+INDEX(AQ:AQ,MATCH(AQ52,$AA:$AA,0)+6)+INDEX(AQ:AQ,MATCH(AQ52,$AA:$AA,0)+7))</f>
        <v>227</v>
      </c>
      <c r="AR55" s="374"/>
      <c r="AS55" s="373">
        <f>ABS(INDEX(AS:AS,MATCH(AS52,$AA:$AA,0)+5)+INDEX(AS:AS,MATCH(AS52,$AA:$AA,0)+6)+INDEX(AS:AS,MATCH(AS52,$AA:$AA,0)+7))</f>
        <v>222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214</v>
      </c>
      <c r="E56" s="340" t="str">
        <f>IF(AD56=0,"",AD56)</f>
        <v/>
      </c>
      <c r="F56" s="340">
        <f>IF(AE56=301,"",AE56)</f>
        <v>214</v>
      </c>
      <c r="G56" s="340" t="str">
        <f>IF(AF56=0,"",AF56)</f>
        <v/>
      </c>
      <c r="H56" s="340">
        <f>IF(AG56=301,"",AG56)</f>
        <v>178</v>
      </c>
      <c r="I56" s="340" t="str">
        <f>IF(AH56=0,"",AH56)</f>
        <v/>
      </c>
      <c r="J56" s="340">
        <f>IF(AI56=301,"",AI56)</f>
        <v>137</v>
      </c>
      <c r="K56" s="340" t="str">
        <f>IF(AJ56=0,"",AJ56)</f>
        <v/>
      </c>
      <c r="L56" s="340">
        <f>IF(AK56=301,"",AK56)</f>
        <v>163</v>
      </c>
      <c r="M56" s="340" t="str">
        <f>IF(AL56=0,"",AL56)</f>
        <v/>
      </c>
      <c r="N56" s="340">
        <f>IF(AM56=301,"",AM56)</f>
        <v>154</v>
      </c>
      <c r="O56" s="340" t="str">
        <f>IF(AN56=0,"",AN56)</f>
        <v/>
      </c>
      <c r="P56" s="340">
        <f>IF(AO56=301,"",AO56)</f>
        <v>146</v>
      </c>
      <c r="Q56" s="340" t="str">
        <f>IF(AP56=0,"",AP56)</f>
        <v/>
      </c>
      <c r="R56" s="340">
        <f>IF(AQ56=301,"",AQ56)</f>
        <v>190</v>
      </c>
      <c r="S56" s="340" t="str">
        <f>IF(AR56=0,"",AR56)</f>
        <v/>
      </c>
      <c r="T56" s="340">
        <f>IF(AS56=301,"",AS56)</f>
        <v>214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214</v>
      </c>
      <c r="AD56" s="376"/>
      <c r="AE56" s="375">
        <f>ABS(INDEX(AE:AE,MATCH(AE52,$AA:$AA,0)+8)+INDEX(AE:AE,MATCH(AE52,$AA:$AA,0)+9)+INDEX(AE:AE,MATCH(AE52,$AA:$AA,0)+10))</f>
        <v>214</v>
      </c>
      <c r="AF56" s="376"/>
      <c r="AG56" s="375">
        <f>ABS(INDEX(AG:AG,MATCH(AG52,$AA:$AA,0)+8)+INDEX(AG:AG,MATCH(AG52,$AA:$AA,0)+9)+INDEX(AG:AG,MATCH(AG52,$AA:$AA,0)+10))</f>
        <v>178</v>
      </c>
      <c r="AH56" s="376"/>
      <c r="AI56" s="375">
        <f>ABS(INDEX(AI:AI,MATCH(AI52,$AA:$AA,0)+8)+INDEX(AI:AI,MATCH(AI52,$AA:$AA,0)+9)+INDEX(AI:AI,MATCH(AI52,$AA:$AA,0)+10))</f>
        <v>137</v>
      </c>
      <c r="AJ56" s="376"/>
      <c r="AK56" s="375">
        <f>ABS(INDEX(AK:AK,MATCH(AK52,$AA:$AA,0)+8)+INDEX(AK:AK,MATCH(AK52,$AA:$AA,0)+9)+INDEX(AK:AK,MATCH(AK52,$AA:$AA,0)+10))</f>
        <v>163</v>
      </c>
      <c r="AL56" s="376"/>
      <c r="AM56" s="375">
        <f>ABS(INDEX(AM:AM,MATCH(AM52,$AA:$AA,0)+8)+INDEX(AM:AM,MATCH(AM52,$AA:$AA,0)+9)+INDEX(AM:AM,MATCH(AM52,$AA:$AA,0)+10))</f>
        <v>154</v>
      </c>
      <c r="AN56" s="376"/>
      <c r="AO56" s="375">
        <f>ABS(INDEX(AO:AO,MATCH(AO52,$AA:$AA,0)+8)+INDEX(AO:AO,MATCH(AO52,$AA:$AA,0)+9)+INDEX(AO:AO,MATCH(AO52,$AA:$AA,0)+10))</f>
        <v>146</v>
      </c>
      <c r="AP56" s="376"/>
      <c r="AQ56" s="375">
        <f>ABS(INDEX(AQ:AQ,MATCH(AQ52,$AA:$AA,0)+8)+INDEX(AQ:AQ,MATCH(AQ52,$AA:$AA,0)+9)+INDEX(AQ:AQ,MATCH(AQ52,$AA:$AA,0)+10))</f>
        <v>190</v>
      </c>
      <c r="AR56" s="376"/>
      <c r="AS56" s="375">
        <f>ABS(INDEX(AS:AS,MATCH(AS52,$AA:$AA,0)+8)+INDEX(AS:AS,MATCH(AS52,$AA:$AA,0)+9)+INDEX(AS:AS,MATCH(AS52,$AA:$AA,0)+10))</f>
        <v>214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204</v>
      </c>
      <c r="E57" s="340" t="str">
        <f>IF(AD57=0,"",AD57)</f>
        <v/>
      </c>
      <c r="F57" s="340">
        <f>IF(AE57=301,"",AE57)</f>
        <v>209</v>
      </c>
      <c r="G57" s="340" t="str">
        <f>IF(AF57=0,"",AF57)</f>
        <v/>
      </c>
      <c r="H57" s="340">
        <f>IF(AG57=301,"",AG57)</f>
        <v>171</v>
      </c>
      <c r="I57" s="340" t="str">
        <f>IF(AH57=0,"",AH57)</f>
        <v/>
      </c>
      <c r="J57" s="340">
        <f>IF(AI57=301,"",AI57)</f>
        <v>141</v>
      </c>
      <c r="K57" s="340" t="str">
        <f>IF(AJ57=0,"",AJ57)</f>
        <v/>
      </c>
      <c r="L57" s="340">
        <f>IF(AK57=301,"",AK57)</f>
        <v>226</v>
      </c>
      <c r="M57" s="340" t="str">
        <f>IF(AL57=0,"",AL57)</f>
        <v/>
      </c>
      <c r="N57" s="340">
        <f>IF(AM57=301,"",AM57)</f>
        <v>181</v>
      </c>
      <c r="O57" s="340" t="str">
        <f>IF(AN57=0,"",AN57)</f>
        <v/>
      </c>
      <c r="P57" s="340">
        <f>IF(AO57=301,"",AO57)</f>
        <v>172</v>
      </c>
      <c r="Q57" s="340" t="str">
        <f>IF(AP57=0,"",AP57)</f>
        <v/>
      </c>
      <c r="R57" s="340">
        <f>IF(AQ57=301,"",AQ57)</f>
        <v>203</v>
      </c>
      <c r="S57" s="340" t="str">
        <f>IF(AR57=0,"",AR57)</f>
        <v/>
      </c>
      <c r="T57" s="340">
        <f>IF(AS57=301,"",AS57)</f>
        <v>178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204</v>
      </c>
      <c r="AD57" s="376"/>
      <c r="AE57" s="375">
        <f>ABS(INDEX(AE:AE,MATCH(AE52,$AA:$AA,0)+11)+INDEX(AE:AE,MATCH(AE52,$AA:$AA,0)+12)+INDEX(AE:AE,MATCH(AE52,$AA:$AA,0)+13))</f>
        <v>209</v>
      </c>
      <c r="AF57" s="376"/>
      <c r="AG57" s="375">
        <f>ABS(INDEX(AG:AG,MATCH(AG52,$AA:$AA,0)+11)+INDEX(AG:AG,MATCH(AG52,$AA:$AA,0)+12)+INDEX(AG:AG,MATCH(AG52,$AA:$AA,0)+13))</f>
        <v>171</v>
      </c>
      <c r="AH57" s="376"/>
      <c r="AI57" s="375">
        <f>ABS(INDEX(AI:AI,MATCH(AI52,$AA:$AA,0)+11)+INDEX(AI:AI,MATCH(AI52,$AA:$AA,0)+12)+INDEX(AI:AI,MATCH(AI52,$AA:$AA,0)+13))</f>
        <v>141</v>
      </c>
      <c r="AJ57" s="376"/>
      <c r="AK57" s="375">
        <f>ABS(INDEX(AK:AK,MATCH(AK52,$AA:$AA,0)+11)+INDEX(AK:AK,MATCH(AK52,$AA:$AA,0)+12)+INDEX(AK:AK,MATCH(AK52,$AA:$AA,0)+13))</f>
        <v>226</v>
      </c>
      <c r="AL57" s="376"/>
      <c r="AM57" s="375">
        <f>ABS(INDEX(AM:AM,MATCH(AM52,$AA:$AA,0)+11)+INDEX(AM:AM,MATCH(AM52,$AA:$AA,0)+12)+INDEX(AM:AM,MATCH(AM52,$AA:$AA,0)+13))</f>
        <v>181</v>
      </c>
      <c r="AN57" s="376"/>
      <c r="AO57" s="375">
        <f>ABS(INDEX(AO:AO,MATCH(AO52,$AA:$AA,0)+11)+INDEX(AO:AO,MATCH(AO52,$AA:$AA,0)+12)+INDEX(AO:AO,MATCH(AO52,$AA:$AA,0)+13))</f>
        <v>172</v>
      </c>
      <c r="AP57" s="376"/>
      <c r="AQ57" s="375">
        <f>ABS(INDEX(AQ:AQ,MATCH(AQ52,$AA:$AA,0)+11)+INDEX(AQ:AQ,MATCH(AQ52,$AA:$AA,0)+12)+INDEX(AQ:AQ,MATCH(AQ52,$AA:$AA,0)+13))</f>
        <v>203</v>
      </c>
      <c r="AR57" s="376"/>
      <c r="AS57" s="375">
        <f>ABS(INDEX(AS:AS,MATCH(AS52,$AA:$AA,0)+11)+INDEX(AS:AS,MATCH(AS52,$AA:$AA,0)+12)+INDEX(AS:AS,MATCH(AS52,$AA:$AA,0)+13))</f>
        <v>178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164</v>
      </c>
      <c r="E58" s="340" t="str">
        <f>IF(AD58=0,"",AD58)</f>
        <v/>
      </c>
      <c r="F58" s="340">
        <f>IF(AE58=301,"",AE58)</f>
        <v>206</v>
      </c>
      <c r="G58" s="340" t="str">
        <f>IF(AF58=0,"",AF58)</f>
        <v/>
      </c>
      <c r="H58" s="340">
        <f>IF(AG58=301,"",AG58)</f>
        <v>191</v>
      </c>
      <c r="I58" s="340" t="str">
        <f>IF(AH58=0,"",AH58)</f>
        <v/>
      </c>
      <c r="J58" s="340">
        <f>IF(AI58=301,"",AI58)</f>
        <v>186</v>
      </c>
      <c r="K58" s="340" t="str">
        <f>IF(AJ58=0,"",AJ58)</f>
        <v/>
      </c>
      <c r="L58" s="340">
        <f>IF(AK58=301,"",AK58)</f>
        <v>224</v>
      </c>
      <c r="M58" s="340" t="str">
        <f>IF(AL58=0,"",AL58)</f>
        <v/>
      </c>
      <c r="N58" s="340">
        <f>IF(AM58=301,"",AM58)</f>
        <v>152</v>
      </c>
      <c r="O58" s="340" t="str">
        <f>IF(AN58=0,"",AN58)</f>
        <v/>
      </c>
      <c r="P58" s="340">
        <f>IF(AO58=301,"",AO58)</f>
        <v>158</v>
      </c>
      <c r="Q58" s="340" t="str">
        <f>IF(AP58=0,"",AP58)</f>
        <v/>
      </c>
      <c r="R58" s="340">
        <f>IF(AQ58=301,"",AQ58)</f>
        <v>226</v>
      </c>
      <c r="S58" s="340" t="str">
        <f>IF(AR58=0,"",AR58)</f>
        <v/>
      </c>
      <c r="T58" s="340">
        <f>IF(AS58=301,"",AS58)</f>
        <v>223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164</v>
      </c>
      <c r="AD58" s="376"/>
      <c r="AE58" s="375">
        <f>ABS(INDEX(AE:AE,MATCH(AE52,$AA:$AA,0)+14)+INDEX(AE:AE,MATCH(AE52,$AA:$AA,0)+15)+INDEX(AE:AE,MATCH(AE52,$AA:$AA,0)+16))</f>
        <v>206</v>
      </c>
      <c r="AF58" s="376"/>
      <c r="AG58" s="375">
        <f>ABS(INDEX(AG:AG,MATCH(AG52,$AA:$AA,0)+14)+INDEX(AG:AG,MATCH(AG52,$AA:$AA,0)+15)+INDEX(AG:AG,MATCH(AG52,$AA:$AA,0)+16))</f>
        <v>191</v>
      </c>
      <c r="AH58" s="376"/>
      <c r="AI58" s="375">
        <f>ABS(INDEX(AI:AI,MATCH(AI52,$AA:$AA,0)+14)+INDEX(AI:AI,MATCH(AI52,$AA:$AA,0)+15)+INDEX(AI:AI,MATCH(AI52,$AA:$AA,0)+16))</f>
        <v>186</v>
      </c>
      <c r="AJ58" s="376"/>
      <c r="AK58" s="375">
        <f>ABS(INDEX(AK:AK,MATCH(AK52,$AA:$AA,0)+14)+INDEX(AK:AK,MATCH(AK52,$AA:$AA,0)+15)+INDEX(AK:AK,MATCH(AK52,$AA:$AA,0)+16))</f>
        <v>224</v>
      </c>
      <c r="AL58" s="376"/>
      <c r="AM58" s="375">
        <f>ABS(INDEX(AM:AM,MATCH(AM52,$AA:$AA,0)+14)+INDEX(AM:AM,MATCH(AM52,$AA:$AA,0)+15)+INDEX(AM:AM,MATCH(AM52,$AA:$AA,0)+16))</f>
        <v>152</v>
      </c>
      <c r="AN58" s="376"/>
      <c r="AO58" s="375">
        <f>ABS(INDEX(AO:AO,MATCH(AO52,$AA:$AA,0)+14)+INDEX(AO:AO,MATCH(AO52,$AA:$AA,0)+15)+INDEX(AO:AO,MATCH(AO52,$AA:$AA,0)+16))</f>
        <v>158</v>
      </c>
      <c r="AP58" s="376"/>
      <c r="AQ58" s="375">
        <f>ABS(INDEX(AQ:AQ,MATCH(AQ52,$AA:$AA,0)+14)+INDEX(AQ:AQ,MATCH(AQ52,$AA:$AA,0)+15)+INDEX(AQ:AQ,MATCH(AQ52,$AA:$AA,0)+16))</f>
        <v>226</v>
      </c>
      <c r="AR58" s="376"/>
      <c r="AS58" s="375">
        <f>ABS(INDEX(AS:AS,MATCH(AS52,$AA:$AA,0)+14)+INDEX(AS:AS,MATCH(AS52,$AA:$AA,0)+15)+INDEX(AS:AS,MATCH(AS52,$AA:$AA,0)+16))</f>
        <v>223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803</v>
      </c>
      <c r="E59" s="339" t="str">
        <f>IF(AD59=0,"",AD59)</f>
        <v/>
      </c>
      <c r="F59" s="339">
        <f>IF(AE59=1505,"",AE59)</f>
        <v>815</v>
      </c>
      <c r="G59" s="339" t="str">
        <f>IF(AF59=0,"",AF59)</f>
        <v/>
      </c>
      <c r="H59" s="339">
        <f>IF(AG59=1505,"",AG59)</f>
        <v>760</v>
      </c>
      <c r="I59" s="339" t="str">
        <f>IF(AH59=0,"",AH59)</f>
        <v/>
      </c>
      <c r="J59" s="339">
        <f>IF(AI59=1505,"",AI59)</f>
        <v>645</v>
      </c>
      <c r="K59" s="339" t="str">
        <f>IF(AJ59=0,"",AJ59)</f>
        <v/>
      </c>
      <c r="L59" s="339">
        <f>IF(AK59=1505,"",AK59)</f>
        <v>805</v>
      </c>
      <c r="M59" s="339" t="str">
        <f>IF(AL59=0,"",AL59)</f>
        <v/>
      </c>
      <c r="N59" s="339">
        <f>IF(AM59=1505,"",AM59)</f>
        <v>707</v>
      </c>
      <c r="O59" s="339" t="str">
        <f>IF(AN59=0,"",AN59)</f>
        <v/>
      </c>
      <c r="P59" s="339">
        <f>IF(AO59=1505,"",AO59)</f>
        <v>674</v>
      </c>
      <c r="Q59" s="339" t="str">
        <f>IF(AP59=0,"",AP59)</f>
        <v/>
      </c>
      <c r="R59" s="339">
        <f>IF(AQ59=1505,"",AQ59)</f>
        <v>846</v>
      </c>
      <c r="S59" s="339" t="str">
        <f>IF(AR59=0,"",AR59)</f>
        <v/>
      </c>
      <c r="T59" s="339">
        <f>IF(AS59=1505,"",AS59)</f>
        <v>837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803</v>
      </c>
      <c r="AD59" s="356"/>
      <c r="AE59" s="355">
        <f>SUM(AE55:AE58)</f>
        <v>815</v>
      </c>
      <c r="AF59" s="356"/>
      <c r="AG59" s="355">
        <f>SUM(AG55:AG58)</f>
        <v>760</v>
      </c>
      <c r="AH59" s="356"/>
      <c r="AI59" s="355">
        <f>SUM(AI55:AI58)</f>
        <v>645</v>
      </c>
      <c r="AJ59" s="356"/>
      <c r="AK59" s="355">
        <f>SUM(AK55:AK58)</f>
        <v>805</v>
      </c>
      <c r="AL59" s="356"/>
      <c r="AM59" s="355">
        <f>SUM(AM55:AM58)</f>
        <v>707</v>
      </c>
      <c r="AN59" s="356"/>
      <c r="AO59" s="355">
        <f>SUM(AO55:AO58)</f>
        <v>674</v>
      </c>
      <c r="AP59" s="356"/>
      <c r="AQ59" s="355">
        <f>SUM(AQ55:AQ58)</f>
        <v>846</v>
      </c>
      <c r="AR59" s="356"/>
      <c r="AS59" s="355">
        <f>SUM(AS55:AS58)</f>
        <v>837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02.11./03.11.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02.11./03.11.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Nürnberg West Bowling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49">
        <f>IF(AD67="","",AD67)</f>
        <v>1</v>
      </c>
      <c r="F67" s="75">
        <f t="shared" ref="F67:F80" si="69">IF(AE67=0,"",AE67)</f>
        <v>223</v>
      </c>
      <c r="G67" s="349">
        <f>IF(AF67="","",AF67)</f>
        <v>0</v>
      </c>
      <c r="H67" s="75">
        <f t="shared" ref="H67:H80" si="70">IF(AG67=0,"",AG67)</f>
        <v>163</v>
      </c>
      <c r="I67" s="349">
        <f>IF(AH67="","",AH67)</f>
        <v>0</v>
      </c>
      <c r="J67" s="75">
        <f t="shared" ref="J67:J80" si="71">IF(AI67=0,"",AI67)</f>
        <v>202</v>
      </c>
      <c r="K67" s="349">
        <f>IF(AJ67="","",AJ67)</f>
        <v>1</v>
      </c>
      <c r="L67" s="75">
        <f t="shared" ref="L67:L80" si="72">IF(AK67=0,"",AK67)</f>
        <v>192</v>
      </c>
      <c r="M67" s="349">
        <f>IF(AL67="","",AL67)</f>
        <v>0</v>
      </c>
      <c r="N67" s="75">
        <f>IF(AM67=0,"",AM67)</f>
        <v>228</v>
      </c>
      <c r="O67" s="349">
        <f>IF(AN67="","",AN67)</f>
        <v>1</v>
      </c>
      <c r="P67" s="75">
        <f t="shared" ref="P67:P80" si="73">IF(AO67=0,"",AO67)</f>
        <v>242</v>
      </c>
      <c r="Q67" s="349">
        <f>IF(AP67="","",AP67)</f>
        <v>1</v>
      </c>
      <c r="R67" s="75">
        <f t="shared" ref="R67:R80" si="74">IF(AQ67=0,"",AQ67)</f>
        <v>173</v>
      </c>
      <c r="S67" s="349">
        <f>IF(AR67="","",AR67)</f>
        <v>0</v>
      </c>
      <c r="T67" s="75">
        <f t="shared" ref="T67:T80" si="75">IF(AS67=0,"",AS67)</f>
        <v>164</v>
      </c>
      <c r="U67" s="349">
        <f>IF(AT67="","",AT67)</f>
        <v>0</v>
      </c>
      <c r="V67" s="75">
        <f t="shared" ref="V67:V80" si="76">IF(AU67=0,"",AU67)</f>
        <v>1768</v>
      </c>
      <c r="W67" s="349">
        <f>IF(AV67="","",AV67)</f>
        <v>4</v>
      </c>
      <c r="Z67" s="352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68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49">
        <f>IF(AD70="","",AD70)</f>
        <v>0</v>
      </c>
      <c r="F70" s="75">
        <f t="shared" si="69"/>
        <v>178</v>
      </c>
      <c r="G70" s="349">
        <f>IF(AF70="","",AF70)</f>
        <v>0</v>
      </c>
      <c r="H70" s="75">
        <f t="shared" si="70"/>
        <v>153</v>
      </c>
      <c r="I70" s="349">
        <f>IF(AH70="","",AH70)</f>
        <v>0</v>
      </c>
      <c r="J70" s="75">
        <f t="shared" si="71"/>
        <v>181</v>
      </c>
      <c r="K70" s="349">
        <f>IF(AJ70="","",AJ70)</f>
        <v>0</v>
      </c>
      <c r="L70" s="75">
        <f t="shared" si="72"/>
        <v>163</v>
      </c>
      <c r="M70" s="349">
        <f>IF(AL70="","",AL70)</f>
        <v>0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1</v>
      </c>
      <c r="R70" s="75" t="str">
        <f t="shared" si="74"/>
        <v/>
      </c>
      <c r="S70" s="349">
        <f>IF(AR70="","",AR70)</f>
        <v>0</v>
      </c>
      <c r="T70" s="75" t="str">
        <f t="shared" si="75"/>
        <v/>
      </c>
      <c r="U70" s="349">
        <f>IF(AT70="","",AT70)</f>
        <v>1</v>
      </c>
      <c r="V70" s="75">
        <f t="shared" si="76"/>
        <v>862</v>
      </c>
      <c r="W70" s="349">
        <f>IF(AV70="","",AV70)</f>
        <v>2</v>
      </c>
      <c r="Z70" s="352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69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>
        <f t="shared" si="89"/>
        <v>184</v>
      </c>
      <c r="O71" s="350"/>
      <c r="P71" s="78">
        <f t="shared" si="73"/>
        <v>180</v>
      </c>
      <c r="Q71" s="350"/>
      <c r="R71" s="78">
        <f t="shared" si="74"/>
        <v>150</v>
      </c>
      <c r="S71" s="350"/>
      <c r="T71" s="78">
        <f t="shared" si="75"/>
        <v>158</v>
      </c>
      <c r="U71" s="350"/>
      <c r="V71" s="78">
        <f t="shared" si="76"/>
        <v>672</v>
      </c>
      <c r="W71" s="350"/>
      <c r="Z71" s="353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68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49">
        <f>IF(AD73="","",AD73)</f>
        <v>0</v>
      </c>
      <c r="F73" s="75">
        <f t="shared" si="69"/>
        <v>201</v>
      </c>
      <c r="G73" s="349">
        <f>IF(AF73="","",AF73)</f>
        <v>1</v>
      </c>
      <c r="H73" s="75">
        <f t="shared" si="70"/>
        <v>167</v>
      </c>
      <c r="I73" s="349">
        <f>IF(AH73="","",AH73)</f>
        <v>0</v>
      </c>
      <c r="J73" s="75">
        <f t="shared" si="71"/>
        <v>128</v>
      </c>
      <c r="K73" s="349">
        <f>IF(AJ73="","",AJ73)</f>
        <v>0</v>
      </c>
      <c r="L73" s="75" t="str">
        <f t="shared" si="72"/>
        <v/>
      </c>
      <c r="M73" s="349">
        <f>IF(AL73="","",AL73)</f>
        <v>1</v>
      </c>
      <c r="N73" s="75" t="str">
        <f t="shared" si="89"/>
        <v/>
      </c>
      <c r="O73" s="349">
        <f>IF(AN73="","",AN73)</f>
        <v>1</v>
      </c>
      <c r="P73" s="75" t="str">
        <f t="shared" si="73"/>
        <v/>
      </c>
      <c r="Q73" s="349">
        <f>IF(AP73="","",AP73)</f>
        <v>1</v>
      </c>
      <c r="R73" s="75" t="str">
        <f t="shared" si="74"/>
        <v/>
      </c>
      <c r="S73" s="349">
        <f>IF(AR73="","",AR73)</f>
        <v>1</v>
      </c>
      <c r="T73" s="75" t="str">
        <f t="shared" si="75"/>
        <v/>
      </c>
      <c r="U73" s="349">
        <f>IF(AT73="","",AT73)</f>
        <v>0</v>
      </c>
      <c r="V73" s="75">
        <f t="shared" si="76"/>
        <v>669</v>
      </c>
      <c r="W73" s="349">
        <f>IF(AV73="","",AV73)</f>
        <v>5</v>
      </c>
      <c r="Z73" s="352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69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>
        <f t="shared" si="72"/>
        <v>226</v>
      </c>
      <c r="M74" s="350"/>
      <c r="N74" s="78">
        <f t="shared" si="89"/>
        <v>188</v>
      </c>
      <c r="O74" s="350"/>
      <c r="P74" s="78">
        <f t="shared" si="73"/>
        <v>217</v>
      </c>
      <c r="Q74" s="350"/>
      <c r="R74" s="78">
        <f t="shared" si="74"/>
        <v>213</v>
      </c>
      <c r="S74" s="350"/>
      <c r="T74" s="78">
        <f t="shared" si="75"/>
        <v>166</v>
      </c>
      <c r="U74" s="350"/>
      <c r="V74" s="78">
        <f t="shared" si="76"/>
        <v>1010</v>
      </c>
      <c r="W74" s="350"/>
      <c r="Z74" s="353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68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49">
        <f>IF(AD76="","",AD76)</f>
        <v>1</v>
      </c>
      <c r="F76" s="75">
        <f t="shared" si="69"/>
        <v>149</v>
      </c>
      <c r="G76" s="349">
        <f>IF(AF76="","",AF76)</f>
        <v>0</v>
      </c>
      <c r="H76" s="75">
        <f t="shared" si="70"/>
        <v>237</v>
      </c>
      <c r="I76" s="349">
        <f>IF(AH76="","",AH76)</f>
        <v>1</v>
      </c>
      <c r="J76" s="75">
        <f t="shared" si="71"/>
        <v>244</v>
      </c>
      <c r="K76" s="349">
        <f>IF(AJ76="","",AJ76)</f>
        <v>1</v>
      </c>
      <c r="L76" s="75">
        <f t="shared" si="72"/>
        <v>224</v>
      </c>
      <c r="M76" s="349">
        <f>IF(AL76="","",AL76)</f>
        <v>0</v>
      </c>
      <c r="N76" s="75">
        <f t="shared" si="89"/>
        <v>166</v>
      </c>
      <c r="O76" s="349">
        <f>IF(AN76="","",AN76)</f>
        <v>0</v>
      </c>
      <c r="P76" s="75">
        <f t="shared" si="73"/>
        <v>180</v>
      </c>
      <c r="Q76" s="349">
        <f>IF(AP76="","",AP76)</f>
        <v>1</v>
      </c>
      <c r="R76" s="75">
        <f t="shared" si="74"/>
        <v>263</v>
      </c>
      <c r="S76" s="349">
        <f>IF(AR76="","",AR76)</f>
        <v>1</v>
      </c>
      <c r="T76" s="75">
        <f t="shared" si="75"/>
        <v>202</v>
      </c>
      <c r="U76" s="349">
        <f>IF(AT76="","",AT76)</f>
        <v>1</v>
      </c>
      <c r="V76" s="75">
        <f t="shared" si="76"/>
        <v>1885</v>
      </c>
      <c r="W76" s="349">
        <f>IF(AV76="","",AV76)</f>
        <v>6</v>
      </c>
      <c r="Z76" s="352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7">
        <f t="shared" si="100"/>
        <v>7</v>
      </c>
      <c r="E82" s="347" t="str">
        <f t="shared" si="100"/>
        <v/>
      </c>
      <c r="F82" s="347">
        <f t="shared" si="100"/>
        <v>4</v>
      </c>
      <c r="G82" s="347" t="str">
        <f t="shared" si="100"/>
        <v/>
      </c>
      <c r="H82" s="347">
        <f t="shared" si="100"/>
        <v>8</v>
      </c>
      <c r="I82" s="347" t="str">
        <f t="shared" si="100"/>
        <v/>
      </c>
      <c r="J82" s="347">
        <f t="shared" si="100"/>
        <v>6</v>
      </c>
      <c r="K82" s="347" t="str">
        <f t="shared" si="100"/>
        <v/>
      </c>
      <c r="L82" s="347">
        <f t="shared" si="100"/>
        <v>2</v>
      </c>
      <c r="M82" s="347" t="str">
        <f t="shared" si="100"/>
        <v/>
      </c>
      <c r="N82" s="347">
        <f t="shared" si="100"/>
        <v>9</v>
      </c>
      <c r="O82" s="347" t="str">
        <f t="shared" si="100"/>
        <v/>
      </c>
      <c r="P82" s="347">
        <f t="shared" si="100"/>
        <v>5</v>
      </c>
      <c r="Q82" s="347" t="str">
        <f t="shared" si="100"/>
        <v/>
      </c>
      <c r="R82" s="347">
        <f t="shared" ref="N82:U84" si="101">IF(AQ82=0,"",AQ82)</f>
        <v>10</v>
      </c>
      <c r="S82" s="347" t="str">
        <f t="shared" si="101"/>
        <v/>
      </c>
      <c r="T82" s="347">
        <f t="shared" si="101"/>
        <v>1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VLOOKUP($AA62,Schlüssel!$A$5:$DG$14,23)</f>
        <v>7</v>
      </c>
      <c r="AD82" s="372"/>
      <c r="AE82" s="371">
        <f>VLOOKUP($AA62,Schlüssel!$A$5:$EK$14,24)</f>
        <v>4</v>
      </c>
      <c r="AF82" s="372"/>
      <c r="AG82" s="371">
        <f>VLOOKUP($AA62,Schlüssel!$A$5:$EK$14,25)</f>
        <v>8</v>
      </c>
      <c r="AH82" s="372"/>
      <c r="AI82" s="371">
        <f>VLOOKUP($AA62,Schlüssel!$A$5:$EK$14,26)</f>
        <v>6</v>
      </c>
      <c r="AJ82" s="372"/>
      <c r="AK82" s="371">
        <f>VLOOKUP($AA62,Schlüssel!$A$5:$EK$14,27)</f>
        <v>2</v>
      </c>
      <c r="AL82" s="372"/>
      <c r="AM82" s="371">
        <f>VLOOKUP($AA62,Schlüssel!$A$5:$EK$14,28)</f>
        <v>9</v>
      </c>
      <c r="AN82" s="372"/>
      <c r="AO82" s="371">
        <f>VLOOKUP($AA62,Schlüssel!$A$5:$EK$14,29)</f>
        <v>5</v>
      </c>
      <c r="AP82" s="372"/>
      <c r="AQ82" s="371">
        <f>VLOOKUP($AA62,Schlüssel!$A$5:$EK$14,30)</f>
        <v>10</v>
      </c>
      <c r="AR82" s="372"/>
      <c r="AS82" s="371">
        <f>VLOOKUP($AA62,Schlüssel!$A$5:$EK$14,31)</f>
        <v>1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44" t="str">
        <f t="shared" si="102"/>
        <v>Schanzer Ingolstadt 1</v>
      </c>
      <c r="E83" s="345" t="str">
        <f t="shared" si="102"/>
        <v/>
      </c>
      <c r="F83" s="344" t="str">
        <f t="shared" si="102"/>
        <v>SG DJK Rimpar</v>
      </c>
      <c r="G83" s="345" t="str">
        <f t="shared" si="102"/>
        <v/>
      </c>
      <c r="H83" s="344" t="str">
        <f t="shared" si="102"/>
        <v>BC EMAX Unterföhring 2</v>
      </c>
      <c r="I83" s="345" t="str">
        <f t="shared" si="102"/>
        <v/>
      </c>
      <c r="J83" s="344" t="str">
        <f t="shared" si="102"/>
        <v>SG Rottendorf 1</v>
      </c>
      <c r="K83" s="345" t="str">
        <f t="shared" si="102"/>
        <v/>
      </c>
      <c r="L83" s="344" t="str">
        <f t="shared" si="102"/>
        <v>Bajuwaren München 1</v>
      </c>
      <c r="M83" s="345" t="str">
        <f t="shared" si="102"/>
        <v/>
      </c>
      <c r="N83" s="344" t="str">
        <f t="shared" si="101"/>
        <v>Bowlinghaus Bamberg 1</v>
      </c>
      <c r="O83" s="345" t="str">
        <f t="shared" si="101"/>
        <v/>
      </c>
      <c r="P83" s="344" t="str">
        <f t="shared" si="101"/>
        <v>RW Lichtenhof Stein 1</v>
      </c>
      <c r="Q83" s="345" t="str">
        <f t="shared" si="101"/>
        <v/>
      </c>
      <c r="R83" s="344" t="str">
        <f t="shared" si="101"/>
        <v>High Roller Rosenheim 1</v>
      </c>
      <c r="S83" s="345" t="str">
        <f t="shared" si="101"/>
        <v/>
      </c>
      <c r="T83" s="344" t="str">
        <f t="shared" si="101"/>
        <v>BC Comet Nürnberg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Schanzer Ingolstadt 1</v>
      </c>
      <c r="AD83" s="345"/>
      <c r="AE83" s="344" t="str">
        <f>VLOOKUP(AE82,Schlüssel!$A$5:$K$14,2)</f>
        <v>SG DJK Rimpar</v>
      </c>
      <c r="AF83" s="345"/>
      <c r="AG83" s="344" t="str">
        <f>VLOOKUP(AG82,Schlüssel!$A$5:$K$14,2)</f>
        <v>BC EMAX Unterföhring 2</v>
      </c>
      <c r="AH83" s="345"/>
      <c r="AI83" s="344" t="str">
        <f>VLOOKUP(AI82,Schlüssel!$A$5:$K$14,2)</f>
        <v>SG Rottendorf 1</v>
      </c>
      <c r="AJ83" s="345"/>
      <c r="AK83" s="344" t="str">
        <f>VLOOKUP(AK82,Schlüssel!$A$5:$K$14,2)</f>
        <v>Bajuwaren München 1</v>
      </c>
      <c r="AL83" s="345"/>
      <c r="AM83" s="344" t="str">
        <f>VLOOKUP(AM82,Schlüssel!$A$5:$K$14,2)</f>
        <v>Bowlinghaus Bamberg 1</v>
      </c>
      <c r="AN83" s="345"/>
      <c r="AO83" s="344" t="str">
        <f>VLOOKUP(AO82,Schlüssel!$A$5:$K$14,2)</f>
        <v>RW Lichtenhof Stein 1</v>
      </c>
      <c r="AP83" s="345"/>
      <c r="AQ83" s="344" t="str">
        <f>VLOOKUP(AQ82,Schlüssel!$A$5:$K$14,2)</f>
        <v>High Roller Rosenheim 1</v>
      </c>
      <c r="AR83" s="345"/>
      <c r="AS83" s="344" t="str">
        <f>VLOOKUP(AS82,Schlüssel!$A$5:$K$14,2)</f>
        <v>BC Comet Nürnberg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2" t="str">
        <f t="shared" si="102"/>
        <v/>
      </c>
      <c r="E84" s="342" t="str">
        <f t="shared" si="102"/>
        <v/>
      </c>
      <c r="F84" s="342" t="str">
        <f t="shared" si="102"/>
        <v/>
      </c>
      <c r="G84" s="342" t="str">
        <f t="shared" si="102"/>
        <v/>
      </c>
      <c r="H84" s="342" t="str">
        <f t="shared" si="102"/>
        <v/>
      </c>
      <c r="I84" s="342" t="str">
        <f t="shared" si="102"/>
        <v/>
      </c>
      <c r="J84" s="342" t="str">
        <f t="shared" si="102"/>
        <v/>
      </c>
      <c r="K84" s="342" t="str">
        <f t="shared" si="102"/>
        <v/>
      </c>
      <c r="L84" s="342" t="str">
        <f t="shared" si="102"/>
        <v/>
      </c>
      <c r="M84" s="342" t="str">
        <f t="shared" si="102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3">IF(AA85=0,"",AA85)</f>
        <v>Spieler 1</v>
      </c>
      <c r="C85" s="367" t="str">
        <f t="shared" si="103"/>
        <v/>
      </c>
      <c r="D85" s="340">
        <f>IF(AC85=301,"",AC85)</f>
        <v>144</v>
      </c>
      <c r="E85" s="340" t="str">
        <f>IF(AD85=0,"",AD85)</f>
        <v/>
      </c>
      <c r="F85" s="340">
        <f>IF(AE85=301,"",AE85)</f>
        <v>228</v>
      </c>
      <c r="G85" s="340" t="str">
        <f>IF(AF85=0,"",AF85)</f>
        <v/>
      </c>
      <c r="H85" s="340">
        <f>IF(AG85=301,"",AG85)</f>
        <v>164</v>
      </c>
      <c r="I85" s="340" t="str">
        <f>IF(AH85=0,"",AH85)</f>
        <v/>
      </c>
      <c r="J85" s="340">
        <f>IF(AI85=301,"",AI85)</f>
        <v>175</v>
      </c>
      <c r="K85" s="340" t="str">
        <f>IF(AJ85=0,"",AJ85)</f>
        <v/>
      </c>
      <c r="L85" s="340">
        <f>IF(AK85=301,"",AK85)</f>
        <v>201</v>
      </c>
      <c r="M85" s="340" t="str">
        <f>IF(AL85=0,"",AL85)</f>
        <v/>
      </c>
      <c r="N85" s="340">
        <f>IF(AM85=301,"",AM85)</f>
        <v>154</v>
      </c>
      <c r="O85" s="340" t="str">
        <f>IF(AN85=0,"",AN85)</f>
        <v/>
      </c>
      <c r="P85" s="340">
        <f>IF(AO85=301,"",AO85)</f>
        <v>203</v>
      </c>
      <c r="Q85" s="340" t="str">
        <f>IF(AP85=0,"",AP85)</f>
        <v/>
      </c>
      <c r="R85" s="340">
        <f>IF(AQ85=301,"",AQ85)</f>
        <v>217</v>
      </c>
      <c r="S85" s="340" t="str">
        <f>IF(AR85=0,"",AR85)</f>
        <v/>
      </c>
      <c r="T85" s="340">
        <f>IF(AS85=301,"",AS85)</f>
        <v>222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144</v>
      </c>
      <c r="AD85" s="374"/>
      <c r="AE85" s="373">
        <f>ABS(INDEX(AE:AE,MATCH(AE82,$AA:$AA,0)+5)+INDEX(AE:AE,MATCH(AE82,$AA:$AA,0)+6)+INDEX(AE:AE,MATCH(AE82,$AA:$AA,0)+7))</f>
        <v>228</v>
      </c>
      <c r="AF85" s="374"/>
      <c r="AG85" s="373">
        <f>ABS(INDEX(AG:AG,MATCH(AG82,$AA:$AA,0)+5)+INDEX(AG:AG,MATCH(AG82,$AA:$AA,0)+6)+INDEX(AG:AG,MATCH(AG82,$AA:$AA,0)+7))</f>
        <v>164</v>
      </c>
      <c r="AH85" s="374"/>
      <c r="AI85" s="373">
        <f>ABS(INDEX(AI:AI,MATCH(AI82,$AA:$AA,0)+5)+INDEX(AI:AI,MATCH(AI82,$AA:$AA,0)+6)+INDEX(AI:AI,MATCH(AI82,$AA:$AA,0)+7))</f>
        <v>175</v>
      </c>
      <c r="AJ85" s="374"/>
      <c r="AK85" s="373">
        <f>ABS(INDEX(AK:AK,MATCH(AK82,$AA:$AA,0)+5)+INDEX(AK:AK,MATCH(AK82,$AA:$AA,0)+6)+INDEX(AK:AK,MATCH(AK82,$AA:$AA,0)+7))</f>
        <v>201</v>
      </c>
      <c r="AL85" s="374"/>
      <c r="AM85" s="373">
        <f>ABS(INDEX(AM:AM,MATCH(AM82,$AA:$AA,0)+5)+INDEX(AM:AM,MATCH(AM82,$AA:$AA,0)+6)+INDEX(AM:AM,MATCH(AM82,$AA:$AA,0)+7))</f>
        <v>154</v>
      </c>
      <c r="AN85" s="374"/>
      <c r="AO85" s="373">
        <f>ABS(INDEX(AO:AO,MATCH(AO82,$AA:$AA,0)+5)+INDEX(AO:AO,MATCH(AO82,$AA:$AA,0)+6)+INDEX(AO:AO,MATCH(AO82,$AA:$AA,0)+7))</f>
        <v>203</v>
      </c>
      <c r="AP85" s="374"/>
      <c r="AQ85" s="373">
        <f>ABS(INDEX(AQ:AQ,MATCH(AQ82,$AA:$AA,0)+5)+INDEX(AQ:AQ,MATCH(AQ82,$AA:$AA,0)+6)+INDEX(AQ:AQ,MATCH(AQ82,$AA:$AA,0)+7))</f>
        <v>217</v>
      </c>
      <c r="AR85" s="374"/>
      <c r="AS85" s="373">
        <f>ABS(INDEX(AS:AS,MATCH(AS82,$AA:$AA,0)+5)+INDEX(AS:AS,MATCH(AS82,$AA:$AA,0)+6)+INDEX(AS:AS,MATCH(AS82,$AA:$AA,0)+7))</f>
        <v>222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3"/>
        <v>Spieler 2</v>
      </c>
      <c r="C86" s="367" t="str">
        <f t="shared" si="103"/>
        <v/>
      </c>
      <c r="D86" s="340">
        <f>IF(AC86=301,"",AC86)</f>
        <v>205</v>
      </c>
      <c r="E86" s="340" t="str">
        <f>IF(AD86=0,"",AD86)</f>
        <v/>
      </c>
      <c r="F86" s="340">
        <f>IF(AE86=301,"",AE86)</f>
        <v>205</v>
      </c>
      <c r="G86" s="340" t="str">
        <f>IF(AF86=0,"",AF86)</f>
        <v/>
      </c>
      <c r="H86" s="340">
        <f>IF(AG86=301,"",AG86)</f>
        <v>172</v>
      </c>
      <c r="I86" s="340" t="str">
        <f>IF(AH86=0,"",AH86)</f>
        <v/>
      </c>
      <c r="J86" s="340">
        <f>IF(AI86=301,"",AI86)</f>
        <v>208</v>
      </c>
      <c r="K86" s="340" t="str">
        <f>IF(AJ86=0,"",AJ86)</f>
        <v/>
      </c>
      <c r="L86" s="340">
        <f>IF(AK86=301,"",AK86)</f>
        <v>169</v>
      </c>
      <c r="M86" s="340" t="str">
        <f>IF(AL86=0,"",AL86)</f>
        <v/>
      </c>
      <c r="N86" s="340">
        <f>IF(AM86=301,"",AM86)</f>
        <v>203</v>
      </c>
      <c r="O86" s="340" t="str">
        <f>IF(AN86=0,"",AN86)</f>
        <v/>
      </c>
      <c r="P86" s="340">
        <f>IF(AO86=301,"",AO86)</f>
        <v>159</v>
      </c>
      <c r="Q86" s="340" t="str">
        <f>IF(AP86=0,"",AP86)</f>
        <v/>
      </c>
      <c r="R86" s="340">
        <f>IF(AQ86=301,"",AQ86)</f>
        <v>175</v>
      </c>
      <c r="S86" s="340" t="str">
        <f>IF(AR86=0,"",AR86)</f>
        <v/>
      </c>
      <c r="T86" s="340">
        <f>IF(AS86=301,"",AS86)</f>
        <v>155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205</v>
      </c>
      <c r="AD86" s="376"/>
      <c r="AE86" s="375">
        <f>ABS(INDEX(AE:AE,MATCH(AE82,$AA:$AA,0)+8)+INDEX(AE:AE,MATCH(AE82,$AA:$AA,0)+9)+INDEX(AE:AE,MATCH(AE82,$AA:$AA,0)+10))</f>
        <v>205</v>
      </c>
      <c r="AF86" s="376"/>
      <c r="AG86" s="375">
        <f>ABS(INDEX(AG:AG,MATCH(AG82,$AA:$AA,0)+8)+INDEX(AG:AG,MATCH(AG82,$AA:$AA,0)+9)+INDEX(AG:AG,MATCH(AG82,$AA:$AA,0)+10))</f>
        <v>172</v>
      </c>
      <c r="AH86" s="376"/>
      <c r="AI86" s="375">
        <f>ABS(INDEX(AI:AI,MATCH(AI82,$AA:$AA,0)+8)+INDEX(AI:AI,MATCH(AI82,$AA:$AA,0)+9)+INDEX(AI:AI,MATCH(AI82,$AA:$AA,0)+10))</f>
        <v>208</v>
      </c>
      <c r="AJ86" s="376"/>
      <c r="AK86" s="375">
        <f>ABS(INDEX(AK:AK,MATCH(AK82,$AA:$AA,0)+8)+INDEX(AK:AK,MATCH(AK82,$AA:$AA,0)+9)+INDEX(AK:AK,MATCH(AK82,$AA:$AA,0)+10))</f>
        <v>169</v>
      </c>
      <c r="AL86" s="376"/>
      <c r="AM86" s="375">
        <f>ABS(INDEX(AM:AM,MATCH(AM82,$AA:$AA,0)+8)+INDEX(AM:AM,MATCH(AM82,$AA:$AA,0)+9)+INDEX(AM:AM,MATCH(AM82,$AA:$AA,0)+10))</f>
        <v>203</v>
      </c>
      <c r="AN86" s="376"/>
      <c r="AO86" s="375">
        <f>ABS(INDEX(AO:AO,MATCH(AO82,$AA:$AA,0)+8)+INDEX(AO:AO,MATCH(AO82,$AA:$AA,0)+9)+INDEX(AO:AO,MATCH(AO82,$AA:$AA,0)+10))</f>
        <v>159</v>
      </c>
      <c r="AP86" s="376"/>
      <c r="AQ86" s="375">
        <f>ABS(INDEX(AQ:AQ,MATCH(AQ82,$AA:$AA,0)+8)+INDEX(AQ:AQ,MATCH(AQ82,$AA:$AA,0)+9)+INDEX(AQ:AQ,MATCH(AQ82,$AA:$AA,0)+10))</f>
        <v>175</v>
      </c>
      <c r="AR86" s="376"/>
      <c r="AS86" s="375">
        <f>ABS(INDEX(AS:AS,MATCH(AS82,$AA:$AA,0)+8)+INDEX(AS:AS,MATCH(AS82,$AA:$AA,0)+9)+INDEX(AS:AS,MATCH(AS82,$AA:$AA,0)+10))</f>
        <v>155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3"/>
        <v>Spieler 3</v>
      </c>
      <c r="C87" s="367" t="str">
        <f t="shared" si="103"/>
        <v/>
      </c>
      <c r="D87" s="340">
        <f>IF(AC87=301,"",AC87)</f>
        <v>192</v>
      </c>
      <c r="E87" s="340" t="str">
        <f>IF(AD87=0,"",AD87)</f>
        <v/>
      </c>
      <c r="F87" s="340">
        <f>IF(AE87=301,"",AE87)</f>
        <v>198</v>
      </c>
      <c r="G87" s="340" t="str">
        <f>IF(AF87=0,"",AF87)</f>
        <v/>
      </c>
      <c r="H87" s="340">
        <f>IF(AG87=301,"",AG87)</f>
        <v>218</v>
      </c>
      <c r="I87" s="340" t="str">
        <f>IF(AH87=0,"",AH87)</f>
        <v/>
      </c>
      <c r="J87" s="340">
        <f>IF(AI87=301,"",AI87)</f>
        <v>203</v>
      </c>
      <c r="K87" s="340" t="str">
        <f>IF(AJ87=0,"",AJ87)</f>
        <v/>
      </c>
      <c r="L87" s="340">
        <f>IF(AK87=301,"",AK87)</f>
        <v>213</v>
      </c>
      <c r="M87" s="340" t="str">
        <f>IF(AL87=0,"",AL87)</f>
        <v/>
      </c>
      <c r="N87" s="340">
        <f>IF(AM87=301,"",AM87)</f>
        <v>154</v>
      </c>
      <c r="O87" s="340" t="str">
        <f>IF(AN87=0,"",AN87)</f>
        <v/>
      </c>
      <c r="P87" s="340">
        <f>IF(AO87=301,"",AO87)</f>
        <v>174</v>
      </c>
      <c r="Q87" s="340" t="str">
        <f>IF(AP87=0,"",AP87)</f>
        <v/>
      </c>
      <c r="R87" s="340">
        <f>IF(AQ87=301,"",AQ87)</f>
        <v>190</v>
      </c>
      <c r="S87" s="340" t="str">
        <f>IF(AR87=0,"",AR87)</f>
        <v/>
      </c>
      <c r="T87" s="340">
        <f>IF(AS87=301,"",AS87)</f>
        <v>170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192</v>
      </c>
      <c r="AD87" s="376"/>
      <c r="AE87" s="375">
        <f>ABS(INDEX(AE:AE,MATCH(AE82,$AA:$AA,0)+11)+INDEX(AE:AE,MATCH(AE82,$AA:$AA,0)+12)+INDEX(AE:AE,MATCH(AE82,$AA:$AA,0)+13))</f>
        <v>198</v>
      </c>
      <c r="AF87" s="376"/>
      <c r="AG87" s="375">
        <f>ABS(INDEX(AG:AG,MATCH(AG82,$AA:$AA,0)+11)+INDEX(AG:AG,MATCH(AG82,$AA:$AA,0)+12)+INDEX(AG:AG,MATCH(AG82,$AA:$AA,0)+13))</f>
        <v>218</v>
      </c>
      <c r="AH87" s="376"/>
      <c r="AI87" s="375">
        <f>ABS(INDEX(AI:AI,MATCH(AI82,$AA:$AA,0)+11)+INDEX(AI:AI,MATCH(AI82,$AA:$AA,0)+12)+INDEX(AI:AI,MATCH(AI82,$AA:$AA,0)+13))</f>
        <v>203</v>
      </c>
      <c r="AJ87" s="376"/>
      <c r="AK87" s="375">
        <f>ABS(INDEX(AK:AK,MATCH(AK82,$AA:$AA,0)+11)+INDEX(AK:AK,MATCH(AK82,$AA:$AA,0)+12)+INDEX(AK:AK,MATCH(AK82,$AA:$AA,0)+13))</f>
        <v>213</v>
      </c>
      <c r="AL87" s="376"/>
      <c r="AM87" s="375">
        <f>ABS(INDEX(AM:AM,MATCH(AM82,$AA:$AA,0)+11)+INDEX(AM:AM,MATCH(AM82,$AA:$AA,0)+12)+INDEX(AM:AM,MATCH(AM82,$AA:$AA,0)+13))</f>
        <v>154</v>
      </c>
      <c r="AN87" s="376"/>
      <c r="AO87" s="375">
        <f>ABS(INDEX(AO:AO,MATCH(AO82,$AA:$AA,0)+11)+INDEX(AO:AO,MATCH(AO82,$AA:$AA,0)+12)+INDEX(AO:AO,MATCH(AO82,$AA:$AA,0)+13))</f>
        <v>174</v>
      </c>
      <c r="AP87" s="376"/>
      <c r="AQ87" s="375">
        <f>ABS(INDEX(AQ:AQ,MATCH(AQ82,$AA:$AA,0)+11)+INDEX(AQ:AQ,MATCH(AQ82,$AA:$AA,0)+12)+INDEX(AQ:AQ,MATCH(AQ82,$AA:$AA,0)+13))</f>
        <v>190</v>
      </c>
      <c r="AR87" s="376"/>
      <c r="AS87" s="375">
        <f>ABS(INDEX(AS:AS,MATCH(AS82,$AA:$AA,0)+11)+INDEX(AS:AS,MATCH(AS82,$AA:$AA,0)+12)+INDEX(AS:AS,MATCH(AS82,$AA:$AA,0)+13))</f>
        <v>170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3"/>
        <v>Spieler 4</v>
      </c>
      <c r="C88" s="367" t="str">
        <f t="shared" si="103"/>
        <v/>
      </c>
      <c r="D88" s="340">
        <f>IF(AC88=301,"",AC88)</f>
        <v>188</v>
      </c>
      <c r="E88" s="340" t="str">
        <f>IF(AD88=0,"",AD88)</f>
        <v/>
      </c>
      <c r="F88" s="340">
        <f>IF(AE88=301,"",AE88)</f>
        <v>173</v>
      </c>
      <c r="G88" s="340" t="str">
        <f>IF(AF88=0,"",AF88)</f>
        <v/>
      </c>
      <c r="H88" s="340">
        <f>IF(AG88=301,"",AG88)</f>
        <v>180</v>
      </c>
      <c r="I88" s="340" t="str">
        <f>IF(AH88=0,"",AH88)</f>
        <v/>
      </c>
      <c r="J88" s="340">
        <f>IF(AI88=301,"",AI88)</f>
        <v>201</v>
      </c>
      <c r="K88" s="340" t="str">
        <f>IF(AJ88=0,"",AJ88)</f>
        <v/>
      </c>
      <c r="L88" s="340">
        <f>IF(AK88=301,"",AK88)</f>
        <v>266</v>
      </c>
      <c r="M88" s="340" t="str">
        <f>IF(AL88=0,"",AL88)</f>
        <v/>
      </c>
      <c r="N88" s="340">
        <f>IF(AM88=301,"",AM88)</f>
        <v>212</v>
      </c>
      <c r="O88" s="340" t="str">
        <f>IF(AN88=0,"",AN88)</f>
        <v/>
      </c>
      <c r="P88" s="340">
        <f>IF(AO88=301,"",AO88)</f>
        <v>165</v>
      </c>
      <c r="Q88" s="340" t="str">
        <f>IF(AP88=0,"",AP88)</f>
        <v/>
      </c>
      <c r="R88" s="340">
        <f>IF(AQ88=301,"",AQ88)</f>
        <v>147</v>
      </c>
      <c r="S88" s="340" t="str">
        <f>IF(AR88=0,"",AR88)</f>
        <v/>
      </c>
      <c r="T88" s="340">
        <f>IF(AS88=301,"",AS88)</f>
        <v>181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188</v>
      </c>
      <c r="AD88" s="376"/>
      <c r="AE88" s="375">
        <f>ABS(INDEX(AE:AE,MATCH(AE82,$AA:$AA,0)+14)+INDEX(AE:AE,MATCH(AE82,$AA:$AA,0)+15)+INDEX(AE:AE,MATCH(AE82,$AA:$AA,0)+16))</f>
        <v>173</v>
      </c>
      <c r="AF88" s="376"/>
      <c r="AG88" s="375">
        <f>ABS(INDEX(AG:AG,MATCH(AG82,$AA:$AA,0)+14)+INDEX(AG:AG,MATCH(AG82,$AA:$AA,0)+15)+INDEX(AG:AG,MATCH(AG82,$AA:$AA,0)+16))</f>
        <v>180</v>
      </c>
      <c r="AH88" s="376"/>
      <c r="AI88" s="375">
        <f>ABS(INDEX(AI:AI,MATCH(AI82,$AA:$AA,0)+14)+INDEX(AI:AI,MATCH(AI82,$AA:$AA,0)+15)+INDEX(AI:AI,MATCH(AI82,$AA:$AA,0)+16))</f>
        <v>201</v>
      </c>
      <c r="AJ88" s="376"/>
      <c r="AK88" s="375">
        <f>ABS(INDEX(AK:AK,MATCH(AK82,$AA:$AA,0)+14)+INDEX(AK:AK,MATCH(AK82,$AA:$AA,0)+15)+INDEX(AK:AK,MATCH(AK82,$AA:$AA,0)+16))</f>
        <v>266</v>
      </c>
      <c r="AL88" s="376"/>
      <c r="AM88" s="375">
        <f>ABS(INDEX(AM:AM,MATCH(AM82,$AA:$AA,0)+14)+INDEX(AM:AM,MATCH(AM82,$AA:$AA,0)+15)+INDEX(AM:AM,MATCH(AM82,$AA:$AA,0)+16))</f>
        <v>212</v>
      </c>
      <c r="AN88" s="376"/>
      <c r="AO88" s="375">
        <f>ABS(INDEX(AO:AO,MATCH(AO82,$AA:$AA,0)+14)+INDEX(AO:AO,MATCH(AO82,$AA:$AA,0)+15)+INDEX(AO:AO,MATCH(AO82,$AA:$AA,0)+16))</f>
        <v>165</v>
      </c>
      <c r="AP88" s="376"/>
      <c r="AQ88" s="375">
        <f>ABS(INDEX(AQ:AQ,MATCH(AQ82,$AA:$AA,0)+14)+INDEX(AQ:AQ,MATCH(AQ82,$AA:$AA,0)+15)+INDEX(AQ:AQ,MATCH(AQ82,$AA:$AA,0)+16))</f>
        <v>147</v>
      </c>
      <c r="AR88" s="376"/>
      <c r="AS88" s="375">
        <f>ABS(INDEX(AS:AS,MATCH(AS82,$AA:$AA,0)+14)+INDEX(AS:AS,MATCH(AS82,$AA:$AA,0)+15)+INDEX(AS:AS,MATCH(AS82,$AA:$AA,0)+16))</f>
        <v>181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3"/>
        <v>Gesamt</v>
      </c>
      <c r="C89" s="356" t="str">
        <f t="shared" si="103"/>
        <v/>
      </c>
      <c r="D89" s="339">
        <f>IF(AC89=1505,"",AC89)</f>
        <v>729</v>
      </c>
      <c r="E89" s="339" t="str">
        <f>IF(AD89=0,"",AD89)</f>
        <v/>
      </c>
      <c r="F89" s="339">
        <f>IF(AE89=1505,"",AE89)</f>
        <v>804</v>
      </c>
      <c r="G89" s="339" t="str">
        <f>IF(AF89=0,"",AF89)</f>
        <v/>
      </c>
      <c r="H89" s="339">
        <f>IF(AG89=1505,"",AG89)</f>
        <v>734</v>
      </c>
      <c r="I89" s="339" t="str">
        <f>IF(AH89=0,"",AH89)</f>
        <v/>
      </c>
      <c r="J89" s="339">
        <f>IF(AI89=1505,"",AI89)</f>
        <v>787</v>
      </c>
      <c r="K89" s="339" t="str">
        <f>IF(AJ89=0,"",AJ89)</f>
        <v/>
      </c>
      <c r="L89" s="339">
        <f>IF(AK89=1505,"",AK89)</f>
        <v>849</v>
      </c>
      <c r="M89" s="339" t="str">
        <f>IF(AL89=0,"",AL89)</f>
        <v/>
      </c>
      <c r="N89" s="339">
        <f>IF(AM89=1505,"",AM89)</f>
        <v>723</v>
      </c>
      <c r="O89" s="339" t="str">
        <f>IF(AN89=0,"",AN89)</f>
        <v/>
      </c>
      <c r="P89" s="339">
        <f>IF(AO89=1505,"",AO89)</f>
        <v>701</v>
      </c>
      <c r="Q89" s="339" t="str">
        <f>IF(AP89=0,"",AP89)</f>
        <v/>
      </c>
      <c r="R89" s="339">
        <f>IF(AQ89=1505,"",AQ89)</f>
        <v>729</v>
      </c>
      <c r="S89" s="339" t="str">
        <f>IF(AR89=0,"",AR89)</f>
        <v/>
      </c>
      <c r="T89" s="339">
        <f>IF(AS89=1505,"",AS89)</f>
        <v>728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729</v>
      </c>
      <c r="AD89" s="356"/>
      <c r="AE89" s="355">
        <f>SUM(AE85:AE88)</f>
        <v>804</v>
      </c>
      <c r="AF89" s="356"/>
      <c r="AG89" s="355">
        <f>SUM(AG85:AG88)</f>
        <v>734</v>
      </c>
      <c r="AH89" s="356"/>
      <c r="AI89" s="355">
        <f>SUM(AI85:AI88)</f>
        <v>787</v>
      </c>
      <c r="AJ89" s="356"/>
      <c r="AK89" s="355">
        <f>SUM(AK85:AK88)</f>
        <v>849</v>
      </c>
      <c r="AL89" s="356"/>
      <c r="AM89" s="355">
        <f>SUM(AM85:AM88)</f>
        <v>723</v>
      </c>
      <c r="AN89" s="356"/>
      <c r="AO89" s="355">
        <f>SUM(AO85:AO88)</f>
        <v>701</v>
      </c>
      <c r="AP89" s="356"/>
      <c r="AQ89" s="355">
        <f>SUM(AQ85:AQ88)</f>
        <v>729</v>
      </c>
      <c r="AR89" s="356"/>
      <c r="AS89" s="355">
        <f>SUM(AS85:AS88)</f>
        <v>728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02.11./03.11.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02.11./03.11.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Nürnberg West Bowling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49">
        <f>IF(AD97="","",AD97)</f>
        <v>1</v>
      </c>
      <c r="F97" s="75">
        <f t="shared" ref="F97:F110" si="104">IF(AE97=0,"",AE97)</f>
        <v>228</v>
      </c>
      <c r="G97" s="349">
        <f>IF(AF97="","",AF97)</f>
        <v>1</v>
      </c>
      <c r="H97" s="75">
        <f t="shared" ref="H97:H110" si="105">IF(AG97=0,"",AG97)</f>
        <v>180</v>
      </c>
      <c r="I97" s="349">
        <f>IF(AH97="","",AH97)</f>
        <v>0</v>
      </c>
      <c r="J97" s="75">
        <f t="shared" ref="J97:J110" si="106">IF(AI97=0,"",AI97)</f>
        <v>174</v>
      </c>
      <c r="K97" s="349">
        <f>IF(AJ97="","",AJ97)</f>
        <v>0</v>
      </c>
      <c r="L97" s="75">
        <f t="shared" ref="L97:L110" si="107">IF(AK97=0,"",AK97)</f>
        <v>187</v>
      </c>
      <c r="M97" s="349">
        <f>IF(AL97="","",AL97)</f>
        <v>1</v>
      </c>
      <c r="N97" s="75">
        <f>IF(AM97=0,"",AM97)</f>
        <v>207</v>
      </c>
      <c r="O97" s="349">
        <f>IF(AN97="","",AN97)</f>
        <v>1</v>
      </c>
      <c r="P97" s="75">
        <f t="shared" ref="P97:P110" si="108">IF(AO97=0,"",AO97)</f>
        <v>193</v>
      </c>
      <c r="Q97" s="349">
        <f>IF(AP97="","",AP97)</f>
        <v>0</v>
      </c>
      <c r="R97" s="75">
        <f t="shared" ref="R97:R110" si="109">IF(AQ97=0,"",AQ97)</f>
        <v>227</v>
      </c>
      <c r="S97" s="349">
        <f>IF(AR97="","",AR97)</f>
        <v>1</v>
      </c>
      <c r="T97" s="75">
        <f t="shared" ref="T97:T110" si="110">IF(AS97=0,"",AS97)</f>
        <v>202</v>
      </c>
      <c r="U97" s="349">
        <f>IF(AT97="","",AT97)</f>
        <v>1</v>
      </c>
      <c r="V97" s="75">
        <f t="shared" ref="V97:V110" si="111">IF(AU97=0,"",AU97)</f>
        <v>1856</v>
      </c>
      <c r="W97" s="349">
        <f>IF(AV97="","",AV97)</f>
        <v>6</v>
      </c>
      <c r="Z97" s="352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69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0"/>
      <c r="F98" s="78" t="str">
        <f t="shared" si="104"/>
        <v/>
      </c>
      <c r="G98" s="350"/>
      <c r="H98" s="78" t="str">
        <f t="shared" si="105"/>
        <v/>
      </c>
      <c r="I98" s="350"/>
      <c r="J98" s="78" t="str">
        <f t="shared" si="106"/>
        <v/>
      </c>
      <c r="K98" s="350"/>
      <c r="L98" s="78" t="str">
        <f t="shared" si="107"/>
        <v/>
      </c>
      <c r="M98" s="350"/>
      <c r="N98" s="78" t="str">
        <f t="shared" ref="N98:N110" si="124">IF(AM98=0,"",AM98)</f>
        <v/>
      </c>
      <c r="O98" s="350"/>
      <c r="P98" s="78" t="str">
        <f t="shared" si="108"/>
        <v/>
      </c>
      <c r="Q98" s="350"/>
      <c r="R98" s="78" t="str">
        <f t="shared" si="109"/>
        <v/>
      </c>
      <c r="S98" s="350"/>
      <c r="T98" s="78" t="str">
        <f t="shared" si="110"/>
        <v/>
      </c>
      <c r="U98" s="350"/>
      <c r="V98" s="78" t="str">
        <f t="shared" si="111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0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1"/>
      <c r="F99" s="69" t="str">
        <f t="shared" si="104"/>
        <v/>
      </c>
      <c r="G99" s="351"/>
      <c r="H99" s="69" t="str">
        <f t="shared" si="105"/>
        <v/>
      </c>
      <c r="I99" s="351"/>
      <c r="J99" s="69" t="str">
        <f t="shared" si="106"/>
        <v/>
      </c>
      <c r="K99" s="351"/>
      <c r="L99" s="69" t="str">
        <f t="shared" si="107"/>
        <v/>
      </c>
      <c r="M99" s="351"/>
      <c r="N99" s="69" t="str">
        <f t="shared" si="124"/>
        <v/>
      </c>
      <c r="O99" s="351"/>
      <c r="P99" s="69" t="str">
        <f t="shared" si="108"/>
        <v/>
      </c>
      <c r="Q99" s="351"/>
      <c r="R99" s="69" t="str">
        <f t="shared" si="109"/>
        <v/>
      </c>
      <c r="S99" s="351"/>
      <c r="T99" s="69" t="str">
        <f t="shared" si="110"/>
        <v/>
      </c>
      <c r="U99" s="351"/>
      <c r="V99" s="69" t="str">
        <f t="shared" si="111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68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49">
        <f>IF(AD100="","",AD100)</f>
        <v>1</v>
      </c>
      <c r="F100" s="75">
        <f t="shared" si="104"/>
        <v>205</v>
      </c>
      <c r="G100" s="349">
        <f>IF(AF100="","",AF100)</f>
        <v>1</v>
      </c>
      <c r="H100" s="75">
        <f t="shared" si="105"/>
        <v>223</v>
      </c>
      <c r="I100" s="349">
        <f>IF(AH100="","",AH100)</f>
        <v>0</v>
      </c>
      <c r="J100" s="75">
        <f t="shared" si="106"/>
        <v>192</v>
      </c>
      <c r="K100" s="349">
        <f>IF(AJ100="","",AJ100)</f>
        <v>0</v>
      </c>
      <c r="L100" s="75">
        <f t="shared" si="107"/>
        <v>197</v>
      </c>
      <c r="M100" s="349">
        <f>IF(AL100="","",AL100)</f>
        <v>1</v>
      </c>
      <c r="N100" s="75">
        <f t="shared" si="124"/>
        <v>231</v>
      </c>
      <c r="O100" s="349">
        <f>IF(AN100="","",AN100)</f>
        <v>1</v>
      </c>
      <c r="P100" s="75">
        <f t="shared" si="108"/>
        <v>180</v>
      </c>
      <c r="Q100" s="349">
        <f>IF(AP100="","",AP100)</f>
        <v>0.5</v>
      </c>
      <c r="R100" s="75">
        <f t="shared" si="109"/>
        <v>190</v>
      </c>
      <c r="S100" s="349">
        <f>IF(AR100="","",AR100)</f>
        <v>1</v>
      </c>
      <c r="T100" s="75">
        <f t="shared" si="110"/>
        <v>216</v>
      </c>
      <c r="U100" s="349">
        <f>IF(AT100="","",AT100)</f>
        <v>1</v>
      </c>
      <c r="V100" s="75">
        <f t="shared" si="111"/>
        <v>1824</v>
      </c>
      <c r="W100" s="349">
        <f>IF(AV100="","",AV100)</f>
        <v>6.5</v>
      </c>
      <c r="Z100" s="352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69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0"/>
      <c r="F101" s="78" t="str">
        <f t="shared" si="104"/>
        <v/>
      </c>
      <c r="G101" s="350"/>
      <c r="H101" s="78" t="str">
        <f t="shared" si="105"/>
        <v/>
      </c>
      <c r="I101" s="350"/>
      <c r="J101" s="78" t="str">
        <f t="shared" si="106"/>
        <v/>
      </c>
      <c r="K101" s="350"/>
      <c r="L101" s="78" t="str">
        <f t="shared" si="107"/>
        <v/>
      </c>
      <c r="M101" s="350"/>
      <c r="N101" s="78" t="str">
        <f t="shared" si="124"/>
        <v/>
      </c>
      <c r="O101" s="350"/>
      <c r="P101" s="78" t="str">
        <f t="shared" si="108"/>
        <v/>
      </c>
      <c r="Q101" s="350"/>
      <c r="R101" s="78" t="str">
        <f t="shared" si="109"/>
        <v/>
      </c>
      <c r="S101" s="350"/>
      <c r="T101" s="78" t="str">
        <f t="shared" si="110"/>
        <v/>
      </c>
      <c r="U101" s="350"/>
      <c r="V101" s="78" t="str">
        <f t="shared" si="111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0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1"/>
      <c r="F102" s="69" t="str">
        <f t="shared" si="104"/>
        <v/>
      </c>
      <c r="G102" s="351"/>
      <c r="H102" s="69" t="str">
        <f t="shared" si="105"/>
        <v/>
      </c>
      <c r="I102" s="351"/>
      <c r="J102" s="69" t="str">
        <f t="shared" si="106"/>
        <v/>
      </c>
      <c r="K102" s="351"/>
      <c r="L102" s="69" t="str">
        <f t="shared" si="107"/>
        <v/>
      </c>
      <c r="M102" s="351"/>
      <c r="N102" s="69" t="str">
        <f t="shared" si="124"/>
        <v/>
      </c>
      <c r="O102" s="351"/>
      <c r="P102" s="69" t="str">
        <f t="shared" si="108"/>
        <v/>
      </c>
      <c r="Q102" s="351"/>
      <c r="R102" s="69" t="str">
        <f t="shared" si="109"/>
        <v/>
      </c>
      <c r="S102" s="351"/>
      <c r="T102" s="69" t="str">
        <f t="shared" si="110"/>
        <v/>
      </c>
      <c r="U102" s="351"/>
      <c r="V102" s="69" t="str">
        <f t="shared" si="111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68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49">
        <f>IF(AD103="","",AD103)</f>
        <v>0</v>
      </c>
      <c r="F103" s="75">
        <f t="shared" si="104"/>
        <v>198</v>
      </c>
      <c r="G103" s="349">
        <f>IF(AF103="","",AF103)</f>
        <v>0</v>
      </c>
      <c r="H103" s="75">
        <f t="shared" si="105"/>
        <v>225</v>
      </c>
      <c r="I103" s="349">
        <f>IF(AH103="","",AH103)</f>
        <v>1</v>
      </c>
      <c r="J103" s="75">
        <f t="shared" si="106"/>
        <v>184</v>
      </c>
      <c r="K103" s="349">
        <f>IF(AJ103="","",AJ103)</f>
        <v>0</v>
      </c>
      <c r="L103" s="75">
        <f t="shared" si="107"/>
        <v>145</v>
      </c>
      <c r="M103" s="349">
        <f>IF(AL103="","",AL103)</f>
        <v>0</v>
      </c>
      <c r="N103" s="75">
        <f t="shared" si="124"/>
        <v>258</v>
      </c>
      <c r="O103" s="349">
        <f>IF(AN103="","",AN103)</f>
        <v>1</v>
      </c>
      <c r="P103" s="75">
        <f t="shared" si="108"/>
        <v>215</v>
      </c>
      <c r="Q103" s="349">
        <f>IF(AP103="","",AP103)</f>
        <v>1</v>
      </c>
      <c r="R103" s="75">
        <f t="shared" si="109"/>
        <v>203</v>
      </c>
      <c r="S103" s="349">
        <f>IF(AR103="","",AR103)</f>
        <v>1</v>
      </c>
      <c r="T103" s="75">
        <f t="shared" si="110"/>
        <v>196</v>
      </c>
      <c r="U103" s="349">
        <f>IF(AT103="","",AT103)</f>
        <v>1</v>
      </c>
      <c r="V103" s="75">
        <f t="shared" si="111"/>
        <v>1808</v>
      </c>
      <c r="W103" s="349">
        <f>IF(AV103="","",AV103)</f>
        <v>5</v>
      </c>
      <c r="Z103" s="352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69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0"/>
      <c r="F104" s="78" t="str">
        <f t="shared" si="104"/>
        <v/>
      </c>
      <c r="G104" s="350"/>
      <c r="H104" s="78" t="str">
        <f t="shared" si="105"/>
        <v/>
      </c>
      <c r="I104" s="350"/>
      <c r="J104" s="78" t="str">
        <f t="shared" si="106"/>
        <v/>
      </c>
      <c r="K104" s="350"/>
      <c r="L104" s="78" t="str">
        <f t="shared" si="107"/>
        <v/>
      </c>
      <c r="M104" s="350"/>
      <c r="N104" s="78" t="str">
        <f t="shared" si="124"/>
        <v/>
      </c>
      <c r="O104" s="350"/>
      <c r="P104" s="78" t="str">
        <f t="shared" si="108"/>
        <v/>
      </c>
      <c r="Q104" s="350"/>
      <c r="R104" s="78" t="str">
        <f t="shared" si="109"/>
        <v/>
      </c>
      <c r="S104" s="350"/>
      <c r="T104" s="78" t="str">
        <f t="shared" si="110"/>
        <v/>
      </c>
      <c r="U104" s="350"/>
      <c r="V104" s="78" t="str">
        <f t="shared" si="111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0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1"/>
      <c r="F105" s="69" t="str">
        <f t="shared" si="104"/>
        <v/>
      </c>
      <c r="G105" s="351"/>
      <c r="H105" s="69" t="str">
        <f t="shared" si="105"/>
        <v/>
      </c>
      <c r="I105" s="351"/>
      <c r="J105" s="69" t="str">
        <f t="shared" si="106"/>
        <v/>
      </c>
      <c r="K105" s="351"/>
      <c r="L105" s="69" t="str">
        <f t="shared" si="107"/>
        <v/>
      </c>
      <c r="M105" s="351"/>
      <c r="N105" s="69" t="str">
        <f t="shared" si="124"/>
        <v/>
      </c>
      <c r="O105" s="351"/>
      <c r="P105" s="69" t="str">
        <f t="shared" si="108"/>
        <v/>
      </c>
      <c r="Q105" s="351"/>
      <c r="R105" s="69" t="str">
        <f t="shared" si="109"/>
        <v/>
      </c>
      <c r="S105" s="351"/>
      <c r="T105" s="69" t="str">
        <f t="shared" si="110"/>
        <v/>
      </c>
      <c r="U105" s="351"/>
      <c r="V105" s="69" t="str">
        <f t="shared" si="111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49">
        <f>IF(AD106="","",AD106)</f>
        <v>0</v>
      </c>
      <c r="F106" s="75">
        <f t="shared" si="104"/>
        <v>173</v>
      </c>
      <c r="G106" s="349">
        <f>IF(AF106="","",AF106)</f>
        <v>1</v>
      </c>
      <c r="H106" s="75">
        <f t="shared" si="105"/>
        <v>215</v>
      </c>
      <c r="I106" s="349">
        <f>IF(AH106="","",AH106)</f>
        <v>1</v>
      </c>
      <c r="J106" s="75">
        <f t="shared" si="106"/>
        <v>203</v>
      </c>
      <c r="K106" s="349">
        <f>IF(AJ106="","",AJ106)</f>
        <v>1</v>
      </c>
      <c r="L106" s="75">
        <f t="shared" si="107"/>
        <v>211</v>
      </c>
      <c r="M106" s="349">
        <f>IF(AL106="","",AL106)</f>
        <v>1</v>
      </c>
      <c r="N106" s="75">
        <f t="shared" si="124"/>
        <v>181</v>
      </c>
      <c r="O106" s="349">
        <f>IF(AN106="","",AN106)</f>
        <v>1</v>
      </c>
      <c r="P106" s="75">
        <f t="shared" si="108"/>
        <v>169</v>
      </c>
      <c r="Q106" s="349">
        <f>IF(AP106="","",AP106)</f>
        <v>0</v>
      </c>
      <c r="R106" s="75">
        <f t="shared" si="109"/>
        <v>226</v>
      </c>
      <c r="S106" s="349">
        <f>IF(AR106="","",AR106)</f>
        <v>1</v>
      </c>
      <c r="T106" s="75">
        <f t="shared" si="110"/>
        <v>258</v>
      </c>
      <c r="U106" s="349">
        <f>IF(AT106="","",AT106)</f>
        <v>1</v>
      </c>
      <c r="V106" s="75">
        <f t="shared" si="111"/>
        <v>1786</v>
      </c>
      <c r="W106" s="349">
        <f>IF(AV106="","",AV106)</f>
        <v>7</v>
      </c>
      <c r="Z106" s="352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0"/>
      <c r="F107" s="78" t="str">
        <f t="shared" si="104"/>
        <v/>
      </c>
      <c r="G107" s="350"/>
      <c r="H107" s="78" t="str">
        <f t="shared" si="105"/>
        <v/>
      </c>
      <c r="I107" s="350"/>
      <c r="J107" s="78" t="str">
        <f t="shared" si="106"/>
        <v/>
      </c>
      <c r="K107" s="350"/>
      <c r="L107" s="78" t="str">
        <f t="shared" si="107"/>
        <v/>
      </c>
      <c r="M107" s="350"/>
      <c r="N107" s="78" t="str">
        <f t="shared" si="124"/>
        <v/>
      </c>
      <c r="O107" s="350"/>
      <c r="P107" s="78" t="str">
        <f t="shared" si="108"/>
        <v/>
      </c>
      <c r="Q107" s="350"/>
      <c r="R107" s="78" t="str">
        <f t="shared" si="109"/>
        <v/>
      </c>
      <c r="S107" s="350"/>
      <c r="T107" s="78" t="str">
        <f t="shared" si="110"/>
        <v/>
      </c>
      <c r="U107" s="350"/>
      <c r="V107" s="78" t="str">
        <f t="shared" si="111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1"/>
      <c r="F108" s="69" t="str">
        <f t="shared" si="104"/>
        <v/>
      </c>
      <c r="G108" s="351"/>
      <c r="H108" s="69" t="str">
        <f t="shared" si="105"/>
        <v/>
      </c>
      <c r="I108" s="351"/>
      <c r="J108" s="69" t="str">
        <f t="shared" si="106"/>
        <v/>
      </c>
      <c r="K108" s="351"/>
      <c r="L108" s="69" t="str">
        <f t="shared" si="107"/>
        <v/>
      </c>
      <c r="M108" s="351"/>
      <c r="N108" s="69" t="str">
        <f t="shared" si="124"/>
        <v/>
      </c>
      <c r="O108" s="351"/>
      <c r="P108" s="69" t="str">
        <f t="shared" si="108"/>
        <v/>
      </c>
      <c r="Q108" s="351"/>
      <c r="R108" s="69" t="str">
        <f t="shared" si="109"/>
        <v/>
      </c>
      <c r="S108" s="351"/>
      <c r="T108" s="69" t="str">
        <f t="shared" si="110"/>
        <v/>
      </c>
      <c r="U108" s="351"/>
      <c r="V108" s="69" t="str">
        <f t="shared" si="111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7">
        <f t="shared" si="135"/>
        <v>5</v>
      </c>
      <c r="E112" s="347" t="str">
        <f t="shared" si="135"/>
        <v/>
      </c>
      <c r="F112" s="347">
        <f t="shared" si="135"/>
        <v>3</v>
      </c>
      <c r="G112" s="347" t="str">
        <f t="shared" si="135"/>
        <v/>
      </c>
      <c r="H112" s="347">
        <f t="shared" si="135"/>
        <v>1</v>
      </c>
      <c r="I112" s="347" t="str">
        <f t="shared" si="135"/>
        <v/>
      </c>
      <c r="J112" s="347">
        <f t="shared" si="135"/>
        <v>8</v>
      </c>
      <c r="K112" s="347" t="str">
        <f t="shared" si="135"/>
        <v/>
      </c>
      <c r="L112" s="347">
        <f t="shared" si="135"/>
        <v>6</v>
      </c>
      <c r="M112" s="347" t="str">
        <f t="shared" si="135"/>
        <v/>
      </c>
      <c r="N112" s="347">
        <f t="shared" si="135"/>
        <v>10</v>
      </c>
      <c r="O112" s="347" t="str">
        <f t="shared" si="135"/>
        <v/>
      </c>
      <c r="P112" s="347">
        <f t="shared" si="135"/>
        <v>9</v>
      </c>
      <c r="Q112" s="347" t="str">
        <f t="shared" si="135"/>
        <v/>
      </c>
      <c r="R112" s="347">
        <f t="shared" ref="N112:U114" si="136">IF(AQ112=0,"",AQ112)</f>
        <v>2</v>
      </c>
      <c r="S112" s="347" t="str">
        <f t="shared" si="136"/>
        <v/>
      </c>
      <c r="T112" s="347">
        <f t="shared" si="136"/>
        <v>7</v>
      </c>
      <c r="U112" s="347" t="str">
        <f t="shared" si="136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VLOOKUP($AA92,Schlüssel!$A$5:$DG$14,23)</f>
        <v>5</v>
      </c>
      <c r="AD112" s="372"/>
      <c r="AE112" s="371">
        <f>VLOOKUP($AA92,Schlüssel!$A$5:$EK$14,24)</f>
        <v>3</v>
      </c>
      <c r="AF112" s="372"/>
      <c r="AG112" s="371">
        <f>VLOOKUP($AA92,Schlüssel!$A$5:$EK$14,25)</f>
        <v>1</v>
      </c>
      <c r="AH112" s="372"/>
      <c r="AI112" s="371">
        <f>VLOOKUP($AA92,Schlüssel!$A$5:$EK$14,26)</f>
        <v>8</v>
      </c>
      <c r="AJ112" s="372"/>
      <c r="AK112" s="371">
        <f>VLOOKUP($AA92,Schlüssel!$A$5:$EK$14,27)</f>
        <v>6</v>
      </c>
      <c r="AL112" s="372"/>
      <c r="AM112" s="371">
        <f>VLOOKUP($AA92,Schlüssel!$A$5:$EK$14,28)</f>
        <v>10</v>
      </c>
      <c r="AN112" s="372"/>
      <c r="AO112" s="371">
        <f>VLOOKUP($AA92,Schlüssel!$A$5:$EK$14,29)</f>
        <v>9</v>
      </c>
      <c r="AP112" s="372"/>
      <c r="AQ112" s="371">
        <f>VLOOKUP($AA92,Schlüssel!$A$5:$EK$14,30)</f>
        <v>2</v>
      </c>
      <c r="AR112" s="372"/>
      <c r="AS112" s="371">
        <f>VLOOKUP($AA92,Schlüssel!$A$5:$EK$14,31)</f>
        <v>7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44" t="str">
        <f t="shared" si="137"/>
        <v>RW Lichtenhof Stein 1</v>
      </c>
      <c r="E113" s="345" t="str">
        <f t="shared" si="137"/>
        <v/>
      </c>
      <c r="F113" s="344" t="str">
        <f t="shared" si="137"/>
        <v>BK München 3</v>
      </c>
      <c r="G113" s="345" t="str">
        <f t="shared" si="137"/>
        <v/>
      </c>
      <c r="H113" s="344" t="str">
        <f t="shared" si="137"/>
        <v>BC Comet Nürnberg</v>
      </c>
      <c r="I113" s="345" t="str">
        <f t="shared" si="137"/>
        <v/>
      </c>
      <c r="J113" s="344" t="str">
        <f t="shared" si="137"/>
        <v>BC EMAX Unterföhring 2</v>
      </c>
      <c r="K113" s="345" t="str">
        <f t="shared" si="137"/>
        <v/>
      </c>
      <c r="L113" s="344" t="str">
        <f t="shared" si="137"/>
        <v>SG Rottendorf 1</v>
      </c>
      <c r="M113" s="345" t="str">
        <f t="shared" si="137"/>
        <v/>
      </c>
      <c r="N113" s="344" t="str">
        <f t="shared" si="136"/>
        <v>High Roller Rosenheim 1</v>
      </c>
      <c r="O113" s="345" t="str">
        <f t="shared" si="136"/>
        <v/>
      </c>
      <c r="P113" s="344" t="str">
        <f t="shared" si="136"/>
        <v>Bowlinghaus Bamberg 1</v>
      </c>
      <c r="Q113" s="345" t="str">
        <f t="shared" si="136"/>
        <v/>
      </c>
      <c r="R113" s="344" t="str">
        <f t="shared" si="136"/>
        <v>Bajuwaren München 1</v>
      </c>
      <c r="S113" s="345" t="str">
        <f t="shared" si="136"/>
        <v/>
      </c>
      <c r="T113" s="344" t="str">
        <f t="shared" si="136"/>
        <v>Schanzer Ingolstadt 1</v>
      </c>
      <c r="U113" s="345" t="str">
        <f t="shared" si="136"/>
        <v/>
      </c>
      <c r="V113" s="346"/>
      <c r="W113" s="346"/>
      <c r="AA113" s="90"/>
      <c r="AB113" s="86"/>
      <c r="AC113" s="344" t="str">
        <f>VLOOKUP(AC112,Schlüssel!$A$5:$K$14,2)</f>
        <v>RW Lichtenhof Stein 1</v>
      </c>
      <c r="AD113" s="345"/>
      <c r="AE113" s="344" t="str">
        <f>VLOOKUP(AE112,Schlüssel!$A$5:$K$14,2)</f>
        <v>BK München 3</v>
      </c>
      <c r="AF113" s="345"/>
      <c r="AG113" s="344" t="str">
        <f>VLOOKUP(AG112,Schlüssel!$A$5:$K$14,2)</f>
        <v>BC Comet Nürnberg</v>
      </c>
      <c r="AH113" s="345"/>
      <c r="AI113" s="344" t="str">
        <f>VLOOKUP(AI112,Schlüssel!$A$5:$K$14,2)</f>
        <v>BC EMAX Unterföhring 2</v>
      </c>
      <c r="AJ113" s="345"/>
      <c r="AK113" s="344" t="str">
        <f>VLOOKUP(AK112,Schlüssel!$A$5:$K$14,2)</f>
        <v>SG Rottendorf 1</v>
      </c>
      <c r="AL113" s="345"/>
      <c r="AM113" s="344" t="str">
        <f>VLOOKUP(AM112,Schlüssel!$A$5:$K$14,2)</f>
        <v>High Roller Rosenheim 1</v>
      </c>
      <c r="AN113" s="345"/>
      <c r="AO113" s="344" t="str">
        <f>VLOOKUP(AO112,Schlüssel!$A$5:$K$14,2)</f>
        <v>Bowlinghaus Bamberg 1</v>
      </c>
      <c r="AP113" s="345"/>
      <c r="AQ113" s="344" t="str">
        <f>VLOOKUP(AQ112,Schlüssel!$A$5:$K$14,2)</f>
        <v>Bajuwaren München 1</v>
      </c>
      <c r="AR113" s="345"/>
      <c r="AS113" s="344" t="str">
        <f>VLOOKUP(AS112,Schlüssel!$A$5:$K$14,2)</f>
        <v>Schanzer Ingolstadt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2" t="str">
        <f t="shared" si="137"/>
        <v/>
      </c>
      <c r="E114" s="342" t="str">
        <f t="shared" si="137"/>
        <v/>
      </c>
      <c r="F114" s="342" t="str">
        <f t="shared" si="137"/>
        <v/>
      </c>
      <c r="G114" s="342" t="str">
        <f t="shared" si="137"/>
        <v/>
      </c>
      <c r="H114" s="342" t="str">
        <f t="shared" si="137"/>
        <v/>
      </c>
      <c r="I114" s="342" t="str">
        <f t="shared" si="137"/>
        <v/>
      </c>
      <c r="J114" s="342" t="str">
        <f t="shared" si="137"/>
        <v/>
      </c>
      <c r="K114" s="342" t="str">
        <f t="shared" si="137"/>
        <v/>
      </c>
      <c r="L114" s="342" t="str">
        <f t="shared" si="137"/>
        <v/>
      </c>
      <c r="M114" s="342" t="str">
        <f t="shared" si="137"/>
        <v/>
      </c>
      <c r="N114" s="342" t="str">
        <f t="shared" si="136"/>
        <v/>
      </c>
      <c r="O114" s="342" t="str">
        <f t="shared" si="136"/>
        <v/>
      </c>
      <c r="P114" s="342" t="str">
        <f t="shared" si="136"/>
        <v/>
      </c>
      <c r="Q114" s="342" t="str">
        <f t="shared" si="136"/>
        <v/>
      </c>
      <c r="R114" s="342" t="str">
        <f t="shared" si="136"/>
        <v/>
      </c>
      <c r="S114" s="342" t="str">
        <f t="shared" si="136"/>
        <v/>
      </c>
      <c r="T114" s="342" t="str">
        <f t="shared" si="136"/>
        <v/>
      </c>
      <c r="U114" s="343" t="str">
        <f t="shared" si="136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8">IF(AA115=0,"",AA115)</f>
        <v>Spieler 1</v>
      </c>
      <c r="C115" s="367" t="str">
        <f t="shared" si="138"/>
        <v/>
      </c>
      <c r="D115" s="340">
        <f>IF(AC115=301,"",AC115)</f>
        <v>207</v>
      </c>
      <c r="E115" s="340" t="str">
        <f>IF(AD115=0,"",AD115)</f>
        <v/>
      </c>
      <c r="F115" s="340">
        <f>IF(AE115=301,"",AE115)</f>
        <v>223</v>
      </c>
      <c r="G115" s="340" t="str">
        <f>IF(AF115=0,"",AF115)</f>
        <v/>
      </c>
      <c r="H115" s="340">
        <f>IF(AG115=301,"",AG115)</f>
        <v>191</v>
      </c>
      <c r="I115" s="340" t="str">
        <f>IF(AH115=0,"",AH115)</f>
        <v/>
      </c>
      <c r="J115" s="340">
        <f>IF(AI115=301,"",AI115)</f>
        <v>187</v>
      </c>
      <c r="K115" s="340" t="str">
        <f>IF(AJ115=0,"",AJ115)</f>
        <v/>
      </c>
      <c r="L115" s="340">
        <f>IF(AK115=301,"",AK115)</f>
        <v>162</v>
      </c>
      <c r="M115" s="340" t="str">
        <f>IF(AL115=0,"",AL115)</f>
        <v/>
      </c>
      <c r="N115" s="340">
        <f>IF(AM115=301,"",AM115)</f>
        <v>165</v>
      </c>
      <c r="O115" s="340" t="str">
        <f>IF(AN115=0,"",AN115)</f>
        <v/>
      </c>
      <c r="P115" s="340">
        <f>IF(AO115=301,"",AO115)</f>
        <v>215</v>
      </c>
      <c r="Q115" s="340" t="str">
        <f>IF(AP115=0,"",AP115)</f>
        <v/>
      </c>
      <c r="R115" s="340">
        <f>IF(AQ115=301,"",AQ115)</f>
        <v>179</v>
      </c>
      <c r="S115" s="340" t="str">
        <f>IF(AR115=0,"",AR115)</f>
        <v/>
      </c>
      <c r="T115" s="340">
        <f>IF(AS115=301,"",AS115)</f>
        <v>141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207</v>
      </c>
      <c r="AD115" s="374"/>
      <c r="AE115" s="373">
        <f>ABS(INDEX(AE:AE,MATCH(AE112,$AA:$AA,0)+5)+INDEX(AE:AE,MATCH(AE112,$AA:$AA,0)+6)+INDEX(AE:AE,MATCH(AE112,$AA:$AA,0)+7))</f>
        <v>223</v>
      </c>
      <c r="AF115" s="374"/>
      <c r="AG115" s="373">
        <f>ABS(INDEX(AG:AG,MATCH(AG112,$AA:$AA,0)+5)+INDEX(AG:AG,MATCH(AG112,$AA:$AA,0)+6)+INDEX(AG:AG,MATCH(AG112,$AA:$AA,0)+7))</f>
        <v>191</v>
      </c>
      <c r="AH115" s="374"/>
      <c r="AI115" s="373">
        <f>ABS(INDEX(AI:AI,MATCH(AI112,$AA:$AA,0)+5)+INDEX(AI:AI,MATCH(AI112,$AA:$AA,0)+6)+INDEX(AI:AI,MATCH(AI112,$AA:$AA,0)+7))</f>
        <v>187</v>
      </c>
      <c r="AJ115" s="374"/>
      <c r="AK115" s="373">
        <f>ABS(INDEX(AK:AK,MATCH(AK112,$AA:$AA,0)+5)+INDEX(AK:AK,MATCH(AK112,$AA:$AA,0)+6)+INDEX(AK:AK,MATCH(AK112,$AA:$AA,0)+7))</f>
        <v>162</v>
      </c>
      <c r="AL115" s="374"/>
      <c r="AM115" s="373">
        <f>ABS(INDEX(AM:AM,MATCH(AM112,$AA:$AA,0)+5)+INDEX(AM:AM,MATCH(AM112,$AA:$AA,0)+6)+INDEX(AM:AM,MATCH(AM112,$AA:$AA,0)+7))</f>
        <v>165</v>
      </c>
      <c r="AN115" s="374"/>
      <c r="AO115" s="373">
        <f>ABS(INDEX(AO:AO,MATCH(AO112,$AA:$AA,0)+5)+INDEX(AO:AO,MATCH(AO112,$AA:$AA,0)+6)+INDEX(AO:AO,MATCH(AO112,$AA:$AA,0)+7))</f>
        <v>215</v>
      </c>
      <c r="AP115" s="374"/>
      <c r="AQ115" s="373">
        <f>ABS(INDEX(AQ:AQ,MATCH(AQ112,$AA:$AA,0)+5)+INDEX(AQ:AQ,MATCH(AQ112,$AA:$AA,0)+6)+INDEX(AQ:AQ,MATCH(AQ112,$AA:$AA,0)+7))</f>
        <v>179</v>
      </c>
      <c r="AR115" s="374"/>
      <c r="AS115" s="373">
        <f>ABS(INDEX(AS:AS,MATCH(AS112,$AA:$AA,0)+5)+INDEX(AS:AS,MATCH(AS112,$AA:$AA,0)+6)+INDEX(AS:AS,MATCH(AS112,$AA:$AA,0)+7))</f>
        <v>141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8"/>
        <v>Spieler 2</v>
      </c>
      <c r="C116" s="367" t="str">
        <f t="shared" si="138"/>
        <v/>
      </c>
      <c r="D116" s="340">
        <f>IF(AC116=301,"",AC116)</f>
        <v>144</v>
      </c>
      <c r="E116" s="340" t="str">
        <f>IF(AD116=0,"",AD116)</f>
        <v/>
      </c>
      <c r="F116" s="340">
        <f>IF(AE116=301,"",AE116)</f>
        <v>178</v>
      </c>
      <c r="G116" s="340" t="str">
        <f>IF(AF116=0,"",AF116)</f>
        <v/>
      </c>
      <c r="H116" s="340">
        <f>IF(AG116=301,"",AG116)</f>
        <v>225</v>
      </c>
      <c r="I116" s="340" t="str">
        <f>IF(AH116=0,"",AH116)</f>
        <v/>
      </c>
      <c r="J116" s="340">
        <f>IF(AI116=301,"",AI116)</f>
        <v>215</v>
      </c>
      <c r="K116" s="340" t="str">
        <f>IF(AJ116=0,"",AJ116)</f>
        <v/>
      </c>
      <c r="L116" s="340">
        <f>IF(AK116=301,"",AK116)</f>
        <v>181</v>
      </c>
      <c r="M116" s="340" t="str">
        <f>IF(AL116=0,"",AL116)</f>
        <v/>
      </c>
      <c r="N116" s="340">
        <f>IF(AM116=301,"",AM116)</f>
        <v>169</v>
      </c>
      <c r="O116" s="340" t="str">
        <f>IF(AN116=0,"",AN116)</f>
        <v/>
      </c>
      <c r="P116" s="340">
        <f>IF(AO116=301,"",AO116)</f>
        <v>180</v>
      </c>
      <c r="Q116" s="340" t="str">
        <f>IF(AP116=0,"",AP116)</f>
        <v/>
      </c>
      <c r="R116" s="340">
        <f>IF(AQ116=301,"",AQ116)</f>
        <v>138</v>
      </c>
      <c r="S116" s="340" t="str">
        <f>IF(AR116=0,"",AR116)</f>
        <v/>
      </c>
      <c r="T116" s="340">
        <f>IF(AS116=301,"",AS116)</f>
        <v>135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144</v>
      </c>
      <c r="AD116" s="376"/>
      <c r="AE116" s="375">
        <f>ABS(INDEX(AE:AE,MATCH(AE112,$AA:$AA,0)+8)+INDEX(AE:AE,MATCH(AE112,$AA:$AA,0)+9)+INDEX(AE:AE,MATCH(AE112,$AA:$AA,0)+10))</f>
        <v>178</v>
      </c>
      <c r="AF116" s="376"/>
      <c r="AG116" s="375">
        <f>ABS(INDEX(AG:AG,MATCH(AG112,$AA:$AA,0)+8)+INDEX(AG:AG,MATCH(AG112,$AA:$AA,0)+9)+INDEX(AG:AG,MATCH(AG112,$AA:$AA,0)+10))</f>
        <v>225</v>
      </c>
      <c r="AH116" s="376"/>
      <c r="AI116" s="375">
        <f>ABS(INDEX(AI:AI,MATCH(AI112,$AA:$AA,0)+8)+INDEX(AI:AI,MATCH(AI112,$AA:$AA,0)+9)+INDEX(AI:AI,MATCH(AI112,$AA:$AA,0)+10))</f>
        <v>215</v>
      </c>
      <c r="AJ116" s="376"/>
      <c r="AK116" s="375">
        <f>ABS(INDEX(AK:AK,MATCH(AK112,$AA:$AA,0)+8)+INDEX(AK:AK,MATCH(AK112,$AA:$AA,0)+9)+INDEX(AK:AK,MATCH(AK112,$AA:$AA,0)+10))</f>
        <v>181</v>
      </c>
      <c r="AL116" s="376"/>
      <c r="AM116" s="375">
        <f>ABS(INDEX(AM:AM,MATCH(AM112,$AA:$AA,0)+8)+INDEX(AM:AM,MATCH(AM112,$AA:$AA,0)+9)+INDEX(AM:AM,MATCH(AM112,$AA:$AA,0)+10))</f>
        <v>169</v>
      </c>
      <c r="AN116" s="376"/>
      <c r="AO116" s="375">
        <f>ABS(INDEX(AO:AO,MATCH(AO112,$AA:$AA,0)+8)+INDEX(AO:AO,MATCH(AO112,$AA:$AA,0)+9)+INDEX(AO:AO,MATCH(AO112,$AA:$AA,0)+10))</f>
        <v>180</v>
      </c>
      <c r="AP116" s="376"/>
      <c r="AQ116" s="375">
        <f>ABS(INDEX(AQ:AQ,MATCH(AQ112,$AA:$AA,0)+8)+INDEX(AQ:AQ,MATCH(AQ112,$AA:$AA,0)+9)+INDEX(AQ:AQ,MATCH(AQ112,$AA:$AA,0)+10))</f>
        <v>138</v>
      </c>
      <c r="AR116" s="376"/>
      <c r="AS116" s="375">
        <f>ABS(INDEX(AS:AS,MATCH(AS112,$AA:$AA,0)+8)+INDEX(AS:AS,MATCH(AS112,$AA:$AA,0)+9)+INDEX(AS:AS,MATCH(AS112,$AA:$AA,0)+10))</f>
        <v>135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8"/>
        <v>Spieler 3</v>
      </c>
      <c r="C117" s="367" t="str">
        <f t="shared" si="138"/>
        <v/>
      </c>
      <c r="D117" s="340">
        <f>IF(AC117=301,"",AC117)</f>
        <v>201</v>
      </c>
      <c r="E117" s="340" t="str">
        <f>IF(AD117=0,"",AD117)</f>
        <v/>
      </c>
      <c r="F117" s="340">
        <f>IF(AE117=301,"",AE117)</f>
        <v>201</v>
      </c>
      <c r="G117" s="340" t="str">
        <f>IF(AF117=0,"",AF117)</f>
        <v/>
      </c>
      <c r="H117" s="340">
        <f>IF(AG117=301,"",AG117)</f>
        <v>175</v>
      </c>
      <c r="I117" s="340" t="str">
        <f>IF(AH117=0,"",AH117)</f>
        <v/>
      </c>
      <c r="J117" s="340">
        <f>IF(AI117=301,"",AI117)</f>
        <v>213</v>
      </c>
      <c r="K117" s="340" t="str">
        <f>IF(AJ117=0,"",AJ117)</f>
        <v/>
      </c>
      <c r="L117" s="340">
        <f>IF(AK117=301,"",AK117)</f>
        <v>155</v>
      </c>
      <c r="M117" s="340" t="str">
        <f>IF(AL117=0,"",AL117)</f>
        <v/>
      </c>
      <c r="N117" s="340">
        <f>IF(AM117=301,"",AM117)</f>
        <v>159</v>
      </c>
      <c r="O117" s="340" t="str">
        <f>IF(AN117=0,"",AN117)</f>
        <v/>
      </c>
      <c r="P117" s="340">
        <f>IF(AO117=301,"",AO117)</f>
        <v>159</v>
      </c>
      <c r="Q117" s="340" t="str">
        <f>IF(AP117=0,"",AP117)</f>
        <v/>
      </c>
      <c r="R117" s="340">
        <f>IF(AQ117=301,"",AQ117)</f>
        <v>169</v>
      </c>
      <c r="S117" s="340" t="str">
        <f>IF(AR117=0,"",AR117)</f>
        <v/>
      </c>
      <c r="T117" s="340">
        <f>IF(AS117=301,"",AS117)</f>
        <v>178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201</v>
      </c>
      <c r="AD117" s="376"/>
      <c r="AE117" s="375">
        <f>ABS(INDEX(AE:AE,MATCH(AE112,$AA:$AA,0)+11)+INDEX(AE:AE,MATCH(AE112,$AA:$AA,0)+12)+INDEX(AE:AE,MATCH(AE112,$AA:$AA,0)+13))</f>
        <v>201</v>
      </c>
      <c r="AF117" s="376"/>
      <c r="AG117" s="375">
        <f>ABS(INDEX(AG:AG,MATCH(AG112,$AA:$AA,0)+11)+INDEX(AG:AG,MATCH(AG112,$AA:$AA,0)+12)+INDEX(AG:AG,MATCH(AG112,$AA:$AA,0)+13))</f>
        <v>175</v>
      </c>
      <c r="AH117" s="376"/>
      <c r="AI117" s="375">
        <f>ABS(INDEX(AI:AI,MATCH(AI112,$AA:$AA,0)+11)+INDEX(AI:AI,MATCH(AI112,$AA:$AA,0)+12)+INDEX(AI:AI,MATCH(AI112,$AA:$AA,0)+13))</f>
        <v>213</v>
      </c>
      <c r="AJ117" s="376"/>
      <c r="AK117" s="375">
        <f>ABS(INDEX(AK:AK,MATCH(AK112,$AA:$AA,0)+11)+INDEX(AK:AK,MATCH(AK112,$AA:$AA,0)+12)+INDEX(AK:AK,MATCH(AK112,$AA:$AA,0)+13))</f>
        <v>155</v>
      </c>
      <c r="AL117" s="376"/>
      <c r="AM117" s="375">
        <f>ABS(INDEX(AM:AM,MATCH(AM112,$AA:$AA,0)+11)+INDEX(AM:AM,MATCH(AM112,$AA:$AA,0)+12)+INDEX(AM:AM,MATCH(AM112,$AA:$AA,0)+13))</f>
        <v>159</v>
      </c>
      <c r="AN117" s="376"/>
      <c r="AO117" s="375">
        <f>ABS(INDEX(AO:AO,MATCH(AO112,$AA:$AA,0)+11)+INDEX(AO:AO,MATCH(AO112,$AA:$AA,0)+12)+INDEX(AO:AO,MATCH(AO112,$AA:$AA,0)+13))</f>
        <v>159</v>
      </c>
      <c r="AP117" s="376"/>
      <c r="AQ117" s="375">
        <f>ABS(INDEX(AQ:AQ,MATCH(AQ112,$AA:$AA,0)+11)+INDEX(AQ:AQ,MATCH(AQ112,$AA:$AA,0)+12)+INDEX(AQ:AQ,MATCH(AQ112,$AA:$AA,0)+13))</f>
        <v>169</v>
      </c>
      <c r="AR117" s="376"/>
      <c r="AS117" s="375">
        <f>ABS(INDEX(AS:AS,MATCH(AS112,$AA:$AA,0)+11)+INDEX(AS:AS,MATCH(AS112,$AA:$AA,0)+12)+INDEX(AS:AS,MATCH(AS112,$AA:$AA,0)+13))</f>
        <v>178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8"/>
        <v>Spieler 4</v>
      </c>
      <c r="C118" s="367" t="str">
        <f t="shared" si="138"/>
        <v/>
      </c>
      <c r="D118" s="340">
        <f>IF(AC118=301,"",AC118)</f>
        <v>204</v>
      </c>
      <c r="E118" s="340" t="str">
        <f>IF(AD118=0,"",AD118)</f>
        <v/>
      </c>
      <c r="F118" s="340">
        <f>IF(AE118=301,"",AE118)</f>
        <v>149</v>
      </c>
      <c r="G118" s="340" t="str">
        <f>IF(AF118=0,"",AF118)</f>
        <v/>
      </c>
      <c r="H118" s="340">
        <f>IF(AG118=301,"",AG118)</f>
        <v>171</v>
      </c>
      <c r="I118" s="340" t="str">
        <f>IF(AH118=0,"",AH118)</f>
        <v/>
      </c>
      <c r="J118" s="340">
        <f>IF(AI118=301,"",AI118)</f>
        <v>178</v>
      </c>
      <c r="K118" s="340" t="str">
        <f>IF(AJ118=0,"",AJ118)</f>
        <v/>
      </c>
      <c r="L118" s="340">
        <f>IF(AK118=301,"",AK118)</f>
        <v>171</v>
      </c>
      <c r="M118" s="340" t="str">
        <f>IF(AL118=0,"",AL118)</f>
        <v/>
      </c>
      <c r="N118" s="340">
        <f>IF(AM118=301,"",AM118)</f>
        <v>179</v>
      </c>
      <c r="O118" s="340" t="str">
        <f>IF(AN118=0,"",AN118)</f>
        <v/>
      </c>
      <c r="P118" s="340">
        <f>IF(AO118=301,"",AO118)</f>
        <v>174</v>
      </c>
      <c r="Q118" s="340" t="str">
        <f>IF(AP118=0,"",AP118)</f>
        <v/>
      </c>
      <c r="R118" s="340">
        <f>IF(AQ118=301,"",AQ118)</f>
        <v>174</v>
      </c>
      <c r="S118" s="340" t="str">
        <f>IF(AR118=0,"",AR118)</f>
        <v/>
      </c>
      <c r="T118" s="340">
        <f>IF(AS118=301,"",AS118)</f>
        <v>177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204</v>
      </c>
      <c r="AD118" s="376"/>
      <c r="AE118" s="375">
        <f>ABS(INDEX(AE:AE,MATCH(AE112,$AA:$AA,0)+14)+INDEX(AE:AE,MATCH(AE112,$AA:$AA,0)+15)+INDEX(AE:AE,MATCH(AE112,$AA:$AA,0)+16))</f>
        <v>149</v>
      </c>
      <c r="AF118" s="376"/>
      <c r="AG118" s="375">
        <f>ABS(INDEX(AG:AG,MATCH(AG112,$AA:$AA,0)+14)+INDEX(AG:AG,MATCH(AG112,$AA:$AA,0)+15)+INDEX(AG:AG,MATCH(AG112,$AA:$AA,0)+16))</f>
        <v>171</v>
      </c>
      <c r="AH118" s="376"/>
      <c r="AI118" s="375">
        <f>ABS(INDEX(AI:AI,MATCH(AI112,$AA:$AA,0)+14)+INDEX(AI:AI,MATCH(AI112,$AA:$AA,0)+15)+INDEX(AI:AI,MATCH(AI112,$AA:$AA,0)+16))</f>
        <v>178</v>
      </c>
      <c r="AJ118" s="376"/>
      <c r="AK118" s="375">
        <f>ABS(INDEX(AK:AK,MATCH(AK112,$AA:$AA,0)+14)+INDEX(AK:AK,MATCH(AK112,$AA:$AA,0)+15)+INDEX(AK:AK,MATCH(AK112,$AA:$AA,0)+16))</f>
        <v>171</v>
      </c>
      <c r="AL118" s="376"/>
      <c r="AM118" s="375">
        <f>ABS(INDEX(AM:AM,MATCH(AM112,$AA:$AA,0)+14)+INDEX(AM:AM,MATCH(AM112,$AA:$AA,0)+15)+INDEX(AM:AM,MATCH(AM112,$AA:$AA,0)+16))</f>
        <v>179</v>
      </c>
      <c r="AN118" s="376"/>
      <c r="AO118" s="375">
        <f>ABS(INDEX(AO:AO,MATCH(AO112,$AA:$AA,0)+14)+INDEX(AO:AO,MATCH(AO112,$AA:$AA,0)+15)+INDEX(AO:AO,MATCH(AO112,$AA:$AA,0)+16))</f>
        <v>174</v>
      </c>
      <c r="AP118" s="376"/>
      <c r="AQ118" s="375">
        <f>ABS(INDEX(AQ:AQ,MATCH(AQ112,$AA:$AA,0)+14)+INDEX(AQ:AQ,MATCH(AQ112,$AA:$AA,0)+15)+INDEX(AQ:AQ,MATCH(AQ112,$AA:$AA,0)+16))</f>
        <v>174</v>
      </c>
      <c r="AR118" s="376"/>
      <c r="AS118" s="375">
        <f>ABS(INDEX(AS:AS,MATCH(AS112,$AA:$AA,0)+14)+INDEX(AS:AS,MATCH(AS112,$AA:$AA,0)+15)+INDEX(AS:AS,MATCH(AS112,$AA:$AA,0)+16))</f>
        <v>177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8"/>
        <v>Gesamt</v>
      </c>
      <c r="C119" s="356" t="str">
        <f t="shared" si="138"/>
        <v/>
      </c>
      <c r="D119" s="339">
        <f>IF(AC119=1505,"",AC119)</f>
        <v>756</v>
      </c>
      <c r="E119" s="339" t="str">
        <f>IF(AD119=0,"",AD119)</f>
        <v/>
      </c>
      <c r="F119" s="339">
        <f>IF(AE119=1505,"",AE119)</f>
        <v>751</v>
      </c>
      <c r="G119" s="339" t="str">
        <f>IF(AF119=0,"",AF119)</f>
        <v/>
      </c>
      <c r="H119" s="339">
        <f>IF(AG119=1505,"",AG119)</f>
        <v>762</v>
      </c>
      <c r="I119" s="339" t="str">
        <f>IF(AH119=0,"",AH119)</f>
        <v/>
      </c>
      <c r="J119" s="339">
        <f>IF(AI119=1505,"",AI119)</f>
        <v>793</v>
      </c>
      <c r="K119" s="339" t="str">
        <f>IF(AJ119=0,"",AJ119)</f>
        <v/>
      </c>
      <c r="L119" s="339">
        <f>IF(AK119=1505,"",AK119)</f>
        <v>669</v>
      </c>
      <c r="M119" s="339" t="str">
        <f>IF(AL119=0,"",AL119)</f>
        <v/>
      </c>
      <c r="N119" s="339">
        <f>IF(AM119=1505,"",AM119)</f>
        <v>672</v>
      </c>
      <c r="O119" s="339" t="str">
        <f>IF(AN119=0,"",AN119)</f>
        <v/>
      </c>
      <c r="P119" s="339">
        <f>IF(AO119=1505,"",AO119)</f>
        <v>728</v>
      </c>
      <c r="Q119" s="339" t="str">
        <f>IF(AP119=0,"",AP119)</f>
        <v/>
      </c>
      <c r="R119" s="339">
        <f>IF(AQ119=1505,"",AQ119)</f>
        <v>660</v>
      </c>
      <c r="S119" s="339" t="str">
        <f>IF(AR119=0,"",AR119)</f>
        <v/>
      </c>
      <c r="T119" s="339">
        <f>IF(AS119=1505,"",AS119)</f>
        <v>631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756</v>
      </c>
      <c r="AD119" s="356"/>
      <c r="AE119" s="355">
        <f>SUM(AE115:AE118)</f>
        <v>751</v>
      </c>
      <c r="AF119" s="356"/>
      <c r="AG119" s="355">
        <f>SUM(AG115:AG118)</f>
        <v>762</v>
      </c>
      <c r="AH119" s="356"/>
      <c r="AI119" s="355">
        <f>SUM(AI115:AI118)</f>
        <v>793</v>
      </c>
      <c r="AJ119" s="356"/>
      <c r="AK119" s="355">
        <f>SUM(AK115:AK118)</f>
        <v>669</v>
      </c>
      <c r="AL119" s="356"/>
      <c r="AM119" s="355">
        <f>SUM(AM115:AM118)</f>
        <v>672</v>
      </c>
      <c r="AN119" s="356"/>
      <c r="AO119" s="355">
        <f>SUM(AO115:AO118)</f>
        <v>728</v>
      </c>
      <c r="AP119" s="356"/>
      <c r="AQ119" s="355">
        <f>SUM(AQ115:AQ118)</f>
        <v>660</v>
      </c>
      <c r="AR119" s="356"/>
      <c r="AS119" s="355">
        <f>SUM(AS115:AS118)</f>
        <v>631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02.11./03.11.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02.11./03.11.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Nürnberg West Bowling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49">
        <f>IF(AD127="","",AD127)</f>
        <v>0</v>
      </c>
      <c r="F127" s="75">
        <f t="shared" ref="F127:F140" si="139">IF(AE127=0,"",AE127)</f>
        <v>153</v>
      </c>
      <c r="G127" s="349">
        <f>IF(AF127="","",AF127)</f>
        <v>0</v>
      </c>
      <c r="H127" s="75">
        <f t="shared" ref="H127:H140" si="140">IF(AG127=0,"",AG127)</f>
        <v>185</v>
      </c>
      <c r="I127" s="349">
        <f>IF(AH127="","",AH127)</f>
        <v>0</v>
      </c>
      <c r="J127" s="75">
        <f t="shared" ref="J127:J140" si="141">IF(AI127=0,"",AI127)</f>
        <v>181</v>
      </c>
      <c r="K127" s="349">
        <f>IF(AJ127="","",AJ127)</f>
        <v>1</v>
      </c>
      <c r="L127" s="75">
        <f t="shared" ref="L127:L140" si="142">IF(AK127=0,"",AK127)</f>
        <v>146</v>
      </c>
      <c r="M127" s="349">
        <f>IF(AL127="","",AL127)</f>
        <v>0</v>
      </c>
      <c r="N127" s="75">
        <f>IF(AM127=0,"",AM127)</f>
        <v>187</v>
      </c>
      <c r="O127" s="349">
        <f>IF(AN127="","",AN127)</f>
        <v>1</v>
      </c>
      <c r="P127" s="75">
        <f t="shared" ref="P127:P140" si="143">IF(AO127=0,"",AO127)</f>
        <v>203</v>
      </c>
      <c r="Q127" s="349">
        <f>IF(AP127="","",AP127)</f>
        <v>0</v>
      </c>
      <c r="R127" s="75">
        <f t="shared" ref="R127:R140" si="144">IF(AQ127=0,"",AQ127)</f>
        <v>190</v>
      </c>
      <c r="S127" s="349">
        <f>IF(AR127="","",AR127)</f>
        <v>1</v>
      </c>
      <c r="T127" s="75">
        <f t="shared" ref="T127:T140" si="145">IF(AS127=0,"",AS127)</f>
        <v>179</v>
      </c>
      <c r="U127" s="349">
        <f>IF(AT127="","",AT127)</f>
        <v>0</v>
      </c>
      <c r="V127" s="75">
        <f t="shared" ref="V127:V140" si="146">IF(AU127=0,"",AU127)</f>
        <v>1631</v>
      </c>
      <c r="W127" s="349">
        <f>IF(AV127="","",AV127)</f>
        <v>3</v>
      </c>
      <c r="Z127" s="352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69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0"/>
      <c r="F128" s="78" t="str">
        <f t="shared" si="139"/>
        <v/>
      </c>
      <c r="G128" s="350"/>
      <c r="H128" s="78" t="str">
        <f t="shared" si="140"/>
        <v/>
      </c>
      <c r="I128" s="350"/>
      <c r="J128" s="78" t="str">
        <f t="shared" si="141"/>
        <v/>
      </c>
      <c r="K128" s="350"/>
      <c r="L128" s="78" t="str">
        <f t="shared" si="142"/>
        <v/>
      </c>
      <c r="M128" s="350"/>
      <c r="N128" s="78" t="str">
        <f t="shared" ref="N128:N140" si="159">IF(AM128=0,"",AM128)</f>
        <v/>
      </c>
      <c r="O128" s="350"/>
      <c r="P128" s="78" t="str">
        <f t="shared" si="143"/>
        <v/>
      </c>
      <c r="Q128" s="350"/>
      <c r="R128" s="78" t="str">
        <f t="shared" si="144"/>
        <v/>
      </c>
      <c r="S128" s="350"/>
      <c r="T128" s="78" t="str">
        <f t="shared" si="145"/>
        <v/>
      </c>
      <c r="U128" s="350"/>
      <c r="V128" s="78" t="str">
        <f t="shared" si="146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0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1"/>
      <c r="F129" s="69" t="str">
        <f t="shared" si="139"/>
        <v/>
      </c>
      <c r="G129" s="351"/>
      <c r="H129" s="69" t="str">
        <f t="shared" si="140"/>
        <v/>
      </c>
      <c r="I129" s="351"/>
      <c r="J129" s="69" t="str">
        <f t="shared" si="141"/>
        <v/>
      </c>
      <c r="K129" s="351"/>
      <c r="L129" s="69" t="str">
        <f t="shared" si="142"/>
        <v/>
      </c>
      <c r="M129" s="351"/>
      <c r="N129" s="69" t="str">
        <f t="shared" si="159"/>
        <v/>
      </c>
      <c r="O129" s="351"/>
      <c r="P129" s="69" t="str">
        <f t="shared" si="143"/>
        <v/>
      </c>
      <c r="Q129" s="351"/>
      <c r="R129" s="69" t="str">
        <f t="shared" si="144"/>
        <v/>
      </c>
      <c r="S129" s="351"/>
      <c r="T129" s="69" t="str">
        <f t="shared" si="145"/>
        <v/>
      </c>
      <c r="U129" s="351"/>
      <c r="V129" s="69" t="str">
        <f t="shared" si="146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68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49">
        <f>IF(AD130="","",AD130)</f>
        <v>0</v>
      </c>
      <c r="F130" s="75">
        <f t="shared" si="139"/>
        <v>194</v>
      </c>
      <c r="G130" s="349">
        <f>IF(AF130="","",AF130)</f>
        <v>1</v>
      </c>
      <c r="H130" s="75">
        <f t="shared" si="140"/>
        <v>184</v>
      </c>
      <c r="I130" s="349">
        <f>IF(AH130="","",AH130)</f>
        <v>0</v>
      </c>
      <c r="J130" s="75">
        <f t="shared" si="141"/>
        <v>137</v>
      </c>
      <c r="K130" s="349">
        <f>IF(AJ130="","",AJ130)</f>
        <v>0</v>
      </c>
      <c r="L130" s="75" t="str">
        <f t="shared" si="142"/>
        <v/>
      </c>
      <c r="M130" s="349">
        <f>IF(AL130="","",AL130)</f>
        <v>0</v>
      </c>
      <c r="N130" s="75" t="str">
        <f t="shared" si="159"/>
        <v/>
      </c>
      <c r="O130" s="349">
        <f>IF(AN130="","",AN130)</f>
        <v>0</v>
      </c>
      <c r="P130" s="75" t="str">
        <f t="shared" si="143"/>
        <v/>
      </c>
      <c r="Q130" s="349">
        <f>IF(AP130="","",AP130)</f>
        <v>0</v>
      </c>
      <c r="R130" s="75">
        <f t="shared" si="144"/>
        <v>163</v>
      </c>
      <c r="S130" s="349">
        <f>IF(AR130="","",AR130)</f>
        <v>1</v>
      </c>
      <c r="T130" s="75">
        <f t="shared" si="145"/>
        <v>191</v>
      </c>
      <c r="U130" s="349">
        <f>IF(AT130="","",AT130)</f>
        <v>1</v>
      </c>
      <c r="V130" s="75">
        <f t="shared" si="146"/>
        <v>1013</v>
      </c>
      <c r="W130" s="349">
        <f>IF(AV130="","",AV130)</f>
        <v>3</v>
      </c>
      <c r="Z130" s="352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69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50"/>
      <c r="F131" s="78" t="str">
        <f t="shared" si="139"/>
        <v/>
      </c>
      <c r="G131" s="350"/>
      <c r="H131" s="78" t="str">
        <f t="shared" si="140"/>
        <v/>
      </c>
      <c r="I131" s="350"/>
      <c r="J131" s="78" t="str">
        <f t="shared" si="141"/>
        <v/>
      </c>
      <c r="K131" s="350"/>
      <c r="L131" s="78">
        <f t="shared" si="142"/>
        <v>143</v>
      </c>
      <c r="M131" s="350"/>
      <c r="N131" s="78">
        <f t="shared" si="159"/>
        <v>157</v>
      </c>
      <c r="O131" s="350"/>
      <c r="P131" s="78">
        <f t="shared" si="143"/>
        <v>159</v>
      </c>
      <c r="Q131" s="350"/>
      <c r="R131" s="78" t="str">
        <f t="shared" si="144"/>
        <v/>
      </c>
      <c r="S131" s="350"/>
      <c r="T131" s="78" t="str">
        <f t="shared" si="145"/>
        <v/>
      </c>
      <c r="U131" s="350"/>
      <c r="V131" s="78">
        <f t="shared" si="146"/>
        <v>459</v>
      </c>
      <c r="W131" s="350"/>
      <c r="Z131" s="353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0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1"/>
      <c r="F132" s="69" t="str">
        <f t="shared" si="139"/>
        <v/>
      </c>
      <c r="G132" s="351"/>
      <c r="H132" s="69" t="str">
        <f t="shared" si="140"/>
        <v/>
      </c>
      <c r="I132" s="351"/>
      <c r="J132" s="69" t="str">
        <f t="shared" si="141"/>
        <v/>
      </c>
      <c r="K132" s="351"/>
      <c r="L132" s="69" t="str">
        <f t="shared" si="142"/>
        <v/>
      </c>
      <c r="M132" s="351"/>
      <c r="N132" s="69" t="str">
        <f t="shared" si="159"/>
        <v/>
      </c>
      <c r="O132" s="351"/>
      <c r="P132" s="69" t="str">
        <f t="shared" si="143"/>
        <v/>
      </c>
      <c r="Q132" s="351"/>
      <c r="R132" s="69" t="str">
        <f t="shared" si="144"/>
        <v/>
      </c>
      <c r="S132" s="351"/>
      <c r="T132" s="69" t="str">
        <f t="shared" si="145"/>
        <v/>
      </c>
      <c r="U132" s="351"/>
      <c r="V132" s="69" t="str">
        <f t="shared" si="146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68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49">
        <f>IF(AD133="","",AD133)</f>
        <v>1</v>
      </c>
      <c r="F133" s="75">
        <f t="shared" si="139"/>
        <v>183</v>
      </c>
      <c r="G133" s="349">
        <f>IF(AF133="","",AF133)</f>
        <v>0</v>
      </c>
      <c r="H133" s="75">
        <f t="shared" si="140"/>
        <v>206</v>
      </c>
      <c r="I133" s="349">
        <f>IF(AH133="","",AH133)</f>
        <v>1</v>
      </c>
      <c r="J133" s="75">
        <f t="shared" si="141"/>
        <v>141</v>
      </c>
      <c r="K133" s="349">
        <f>IF(AJ133="","",AJ133)</f>
        <v>0</v>
      </c>
      <c r="L133" s="75">
        <f t="shared" si="142"/>
        <v>213</v>
      </c>
      <c r="M133" s="349">
        <f>IF(AL133="","",AL133)</f>
        <v>1</v>
      </c>
      <c r="N133" s="75">
        <f t="shared" si="159"/>
        <v>180</v>
      </c>
      <c r="O133" s="349">
        <f>IF(AN133="","",AN133)</f>
        <v>1</v>
      </c>
      <c r="P133" s="75">
        <f t="shared" si="143"/>
        <v>174</v>
      </c>
      <c r="Q133" s="349">
        <f>IF(AP133="","",AP133)</f>
        <v>0</v>
      </c>
      <c r="R133" s="75">
        <f t="shared" si="144"/>
        <v>156</v>
      </c>
      <c r="S133" s="349">
        <f>IF(AR133="","",AR133)</f>
        <v>0</v>
      </c>
      <c r="T133" s="75">
        <f t="shared" si="145"/>
        <v>160</v>
      </c>
      <c r="U133" s="349">
        <f>IF(AT133="","",AT133)</f>
        <v>0</v>
      </c>
      <c r="V133" s="75">
        <f t="shared" si="146"/>
        <v>1614</v>
      </c>
      <c r="W133" s="349">
        <f>IF(AV133="","",AV133)</f>
        <v>4</v>
      </c>
      <c r="Z133" s="352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69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0"/>
      <c r="F134" s="78" t="str">
        <f t="shared" si="139"/>
        <v/>
      </c>
      <c r="G134" s="350"/>
      <c r="H134" s="78" t="str">
        <f t="shared" si="140"/>
        <v/>
      </c>
      <c r="I134" s="350"/>
      <c r="J134" s="78" t="str">
        <f t="shared" si="141"/>
        <v/>
      </c>
      <c r="K134" s="350"/>
      <c r="L134" s="78" t="str">
        <f t="shared" si="142"/>
        <v/>
      </c>
      <c r="M134" s="350"/>
      <c r="N134" s="78" t="str">
        <f t="shared" si="159"/>
        <v/>
      </c>
      <c r="O134" s="350"/>
      <c r="P134" s="78" t="str">
        <f t="shared" si="143"/>
        <v/>
      </c>
      <c r="Q134" s="350"/>
      <c r="R134" s="78" t="str">
        <f t="shared" si="144"/>
        <v/>
      </c>
      <c r="S134" s="350"/>
      <c r="T134" s="78" t="str">
        <f t="shared" si="145"/>
        <v/>
      </c>
      <c r="U134" s="350"/>
      <c r="V134" s="78" t="str">
        <f t="shared" si="146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0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1"/>
      <c r="F135" s="69" t="str">
        <f t="shared" si="139"/>
        <v/>
      </c>
      <c r="G135" s="351"/>
      <c r="H135" s="69" t="str">
        <f t="shared" si="140"/>
        <v/>
      </c>
      <c r="I135" s="351"/>
      <c r="J135" s="69" t="str">
        <f t="shared" si="141"/>
        <v/>
      </c>
      <c r="K135" s="351"/>
      <c r="L135" s="69" t="str">
        <f t="shared" si="142"/>
        <v/>
      </c>
      <c r="M135" s="351"/>
      <c r="N135" s="69" t="str">
        <f t="shared" si="159"/>
        <v/>
      </c>
      <c r="O135" s="351"/>
      <c r="P135" s="69" t="str">
        <f t="shared" si="143"/>
        <v/>
      </c>
      <c r="Q135" s="351"/>
      <c r="R135" s="69" t="str">
        <f t="shared" si="144"/>
        <v/>
      </c>
      <c r="S135" s="351"/>
      <c r="T135" s="69" t="str">
        <f t="shared" si="145"/>
        <v/>
      </c>
      <c r="U135" s="351"/>
      <c r="V135" s="69" t="str">
        <f t="shared" si="146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49">
        <f>IF(AD136="","",AD136)</f>
        <v>1</v>
      </c>
      <c r="F136" s="75">
        <f t="shared" si="139"/>
        <v>191</v>
      </c>
      <c r="G136" s="349">
        <f>IF(AF136="","",AF136)</f>
        <v>0</v>
      </c>
      <c r="H136" s="75">
        <f t="shared" si="140"/>
        <v>199</v>
      </c>
      <c r="I136" s="349">
        <f>IF(AH136="","",AH136)</f>
        <v>1</v>
      </c>
      <c r="J136" s="75">
        <f t="shared" si="141"/>
        <v>186</v>
      </c>
      <c r="K136" s="349">
        <f>IF(AJ136="","",AJ136)</f>
        <v>1</v>
      </c>
      <c r="L136" s="75">
        <f t="shared" si="142"/>
        <v>219</v>
      </c>
      <c r="M136" s="349">
        <f>IF(AL136="","",AL136)</f>
        <v>1</v>
      </c>
      <c r="N136" s="75">
        <f t="shared" si="159"/>
        <v>195</v>
      </c>
      <c r="O136" s="349">
        <f>IF(AN136="","",AN136)</f>
        <v>0</v>
      </c>
      <c r="P136" s="75">
        <f t="shared" si="143"/>
        <v>165</v>
      </c>
      <c r="Q136" s="349">
        <f>IF(AP136="","",AP136)</f>
        <v>0</v>
      </c>
      <c r="R136" s="75">
        <f t="shared" si="144"/>
        <v>161</v>
      </c>
      <c r="S136" s="349">
        <f>IF(AR136="","",AR136)</f>
        <v>1</v>
      </c>
      <c r="T136" s="75">
        <f t="shared" si="145"/>
        <v>184</v>
      </c>
      <c r="U136" s="349">
        <f>IF(AT136="","",AT136)</f>
        <v>0</v>
      </c>
      <c r="V136" s="75">
        <f t="shared" si="146"/>
        <v>1704</v>
      </c>
      <c r="W136" s="349">
        <f>IF(AV136="","",AV136)</f>
        <v>5</v>
      </c>
      <c r="Z136" s="352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0"/>
      <c r="F137" s="78" t="str">
        <f t="shared" si="139"/>
        <v/>
      </c>
      <c r="G137" s="350"/>
      <c r="H137" s="78" t="str">
        <f t="shared" si="140"/>
        <v/>
      </c>
      <c r="I137" s="350"/>
      <c r="J137" s="78" t="str">
        <f t="shared" si="141"/>
        <v/>
      </c>
      <c r="K137" s="350"/>
      <c r="L137" s="78" t="str">
        <f t="shared" si="142"/>
        <v/>
      </c>
      <c r="M137" s="350"/>
      <c r="N137" s="78" t="str">
        <f t="shared" si="159"/>
        <v/>
      </c>
      <c r="O137" s="350"/>
      <c r="P137" s="78" t="str">
        <f t="shared" si="143"/>
        <v/>
      </c>
      <c r="Q137" s="350"/>
      <c r="R137" s="78" t="str">
        <f t="shared" si="144"/>
        <v/>
      </c>
      <c r="S137" s="350"/>
      <c r="T137" s="78" t="str">
        <f t="shared" si="145"/>
        <v/>
      </c>
      <c r="U137" s="350"/>
      <c r="V137" s="78" t="str">
        <f t="shared" si="146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1"/>
      <c r="F138" s="69" t="str">
        <f t="shared" si="139"/>
        <v/>
      </c>
      <c r="G138" s="351"/>
      <c r="H138" s="69" t="str">
        <f t="shared" si="140"/>
        <v/>
      </c>
      <c r="I138" s="351"/>
      <c r="J138" s="69" t="str">
        <f t="shared" si="141"/>
        <v/>
      </c>
      <c r="K138" s="351"/>
      <c r="L138" s="69" t="str">
        <f t="shared" si="142"/>
        <v/>
      </c>
      <c r="M138" s="351"/>
      <c r="N138" s="69" t="str">
        <f t="shared" si="159"/>
        <v/>
      </c>
      <c r="O138" s="351"/>
      <c r="P138" s="69" t="str">
        <f t="shared" si="143"/>
        <v/>
      </c>
      <c r="Q138" s="351"/>
      <c r="R138" s="69" t="str">
        <f t="shared" si="144"/>
        <v/>
      </c>
      <c r="S138" s="351"/>
      <c r="T138" s="69" t="str">
        <f t="shared" si="145"/>
        <v/>
      </c>
      <c r="U138" s="351"/>
      <c r="V138" s="69" t="str">
        <f t="shared" si="146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7">
        <f t="shared" si="170"/>
        <v>4</v>
      </c>
      <c r="E142" s="347" t="str">
        <f t="shared" si="170"/>
        <v/>
      </c>
      <c r="F142" s="347">
        <f t="shared" si="170"/>
        <v>10</v>
      </c>
      <c r="G142" s="347" t="str">
        <f t="shared" si="170"/>
        <v/>
      </c>
      <c r="H142" s="347">
        <f t="shared" si="170"/>
        <v>6</v>
      </c>
      <c r="I142" s="347" t="str">
        <f t="shared" si="170"/>
        <v/>
      </c>
      <c r="J142" s="347">
        <f t="shared" si="170"/>
        <v>2</v>
      </c>
      <c r="K142" s="347" t="str">
        <f t="shared" si="170"/>
        <v/>
      </c>
      <c r="L142" s="347">
        <f t="shared" si="170"/>
        <v>7</v>
      </c>
      <c r="M142" s="347" t="str">
        <f t="shared" si="170"/>
        <v/>
      </c>
      <c r="N142" s="347">
        <f t="shared" si="170"/>
        <v>1</v>
      </c>
      <c r="O142" s="347" t="str">
        <f t="shared" si="170"/>
        <v/>
      </c>
      <c r="P142" s="347">
        <f t="shared" si="170"/>
        <v>3</v>
      </c>
      <c r="Q142" s="347" t="str">
        <f t="shared" si="170"/>
        <v/>
      </c>
      <c r="R142" s="347">
        <f t="shared" ref="N142:U144" si="171">IF(AQ142=0,"",AQ142)</f>
        <v>8</v>
      </c>
      <c r="S142" s="347" t="str">
        <f t="shared" si="171"/>
        <v/>
      </c>
      <c r="T142" s="347">
        <f t="shared" si="171"/>
        <v>9</v>
      </c>
      <c r="U142" s="347" t="str">
        <f t="shared" si="171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VLOOKUP($AA122,Schlüssel!$A$5:$DG$14,23)</f>
        <v>4</v>
      </c>
      <c r="AD142" s="372"/>
      <c r="AE142" s="371">
        <f>VLOOKUP($AA122,Schlüssel!$A$5:$EK$14,24)</f>
        <v>10</v>
      </c>
      <c r="AF142" s="372"/>
      <c r="AG142" s="371">
        <f>VLOOKUP($AA122,Schlüssel!$A$5:$EK$14,25)</f>
        <v>6</v>
      </c>
      <c r="AH142" s="372"/>
      <c r="AI142" s="371">
        <f>VLOOKUP($AA122,Schlüssel!$A$5:$EK$14,26)</f>
        <v>2</v>
      </c>
      <c r="AJ142" s="372"/>
      <c r="AK142" s="371">
        <f>VLOOKUP($AA122,Schlüssel!$A$5:$EK$14,27)</f>
        <v>7</v>
      </c>
      <c r="AL142" s="372"/>
      <c r="AM142" s="371">
        <f>VLOOKUP($AA122,Schlüssel!$A$5:$EK$14,28)</f>
        <v>1</v>
      </c>
      <c r="AN142" s="372"/>
      <c r="AO142" s="371">
        <f>VLOOKUP($AA122,Schlüssel!$A$5:$EK$14,29)</f>
        <v>3</v>
      </c>
      <c r="AP142" s="372"/>
      <c r="AQ142" s="371">
        <f>VLOOKUP($AA122,Schlüssel!$A$5:$EK$14,30)</f>
        <v>8</v>
      </c>
      <c r="AR142" s="372"/>
      <c r="AS142" s="371">
        <f>VLOOKUP($AA122,Schlüssel!$A$5:$EK$14,31)</f>
        <v>9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44" t="str">
        <f t="shared" si="172"/>
        <v>SG DJK Rimpar</v>
      </c>
      <c r="E143" s="345" t="str">
        <f t="shared" si="172"/>
        <v/>
      </c>
      <c r="F143" s="344" t="str">
        <f t="shared" si="172"/>
        <v>High Roller Rosenheim 1</v>
      </c>
      <c r="G143" s="345" t="str">
        <f t="shared" si="172"/>
        <v/>
      </c>
      <c r="H143" s="344" t="str">
        <f t="shared" si="172"/>
        <v>SG Rottendorf 1</v>
      </c>
      <c r="I143" s="345" t="str">
        <f t="shared" si="172"/>
        <v/>
      </c>
      <c r="J143" s="344" t="str">
        <f t="shared" si="172"/>
        <v>Bajuwaren München 1</v>
      </c>
      <c r="K143" s="345" t="str">
        <f t="shared" si="172"/>
        <v/>
      </c>
      <c r="L143" s="344" t="str">
        <f t="shared" si="172"/>
        <v>Schanzer Ingolstadt 1</v>
      </c>
      <c r="M143" s="345" t="str">
        <f t="shared" si="172"/>
        <v/>
      </c>
      <c r="N143" s="344" t="str">
        <f t="shared" si="171"/>
        <v>BC Comet Nürnberg</v>
      </c>
      <c r="O143" s="345" t="str">
        <f t="shared" si="171"/>
        <v/>
      </c>
      <c r="P143" s="344" t="str">
        <f t="shared" si="171"/>
        <v>BK München 3</v>
      </c>
      <c r="Q143" s="345" t="str">
        <f t="shared" si="171"/>
        <v/>
      </c>
      <c r="R143" s="344" t="str">
        <f t="shared" si="171"/>
        <v>BC EMAX Unterföhring 2</v>
      </c>
      <c r="S143" s="345" t="str">
        <f t="shared" si="171"/>
        <v/>
      </c>
      <c r="T143" s="344" t="str">
        <f t="shared" si="171"/>
        <v>Bowlinghaus Bamberg 1</v>
      </c>
      <c r="U143" s="345" t="str">
        <f t="shared" si="171"/>
        <v/>
      </c>
      <c r="V143" s="346"/>
      <c r="W143" s="346"/>
      <c r="AA143" s="90"/>
      <c r="AB143" s="86"/>
      <c r="AC143" s="344" t="str">
        <f>VLOOKUP(AC142,Schlüssel!$A$5:$K$14,2)</f>
        <v>SG DJK Rimpar</v>
      </c>
      <c r="AD143" s="345"/>
      <c r="AE143" s="344" t="str">
        <f>VLOOKUP(AE142,Schlüssel!$A$5:$K$14,2)</f>
        <v>High Roller Rosenheim 1</v>
      </c>
      <c r="AF143" s="345"/>
      <c r="AG143" s="344" t="str">
        <f>VLOOKUP(AG142,Schlüssel!$A$5:$K$14,2)</f>
        <v>SG Rottendorf 1</v>
      </c>
      <c r="AH143" s="345"/>
      <c r="AI143" s="344" t="str">
        <f>VLOOKUP(AI142,Schlüssel!$A$5:$K$14,2)</f>
        <v>Bajuwaren München 1</v>
      </c>
      <c r="AJ143" s="345"/>
      <c r="AK143" s="344" t="str">
        <f>VLOOKUP(AK142,Schlüssel!$A$5:$K$14,2)</f>
        <v>Schanzer Ingolstadt 1</v>
      </c>
      <c r="AL143" s="345"/>
      <c r="AM143" s="344" t="str">
        <f>VLOOKUP(AM142,Schlüssel!$A$5:$K$14,2)</f>
        <v>BC Comet Nürnberg</v>
      </c>
      <c r="AN143" s="345"/>
      <c r="AO143" s="344" t="str">
        <f>VLOOKUP(AO142,Schlüssel!$A$5:$K$14,2)</f>
        <v>BK München 3</v>
      </c>
      <c r="AP143" s="345"/>
      <c r="AQ143" s="344" t="str">
        <f>VLOOKUP(AQ142,Schlüssel!$A$5:$K$14,2)</f>
        <v>BC EMAX Unterföhring 2</v>
      </c>
      <c r="AR143" s="345"/>
      <c r="AS143" s="344" t="str">
        <f>VLOOKUP(AS142,Schlüssel!$A$5:$K$14,2)</f>
        <v>Bowlinghaus Bamberg 1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2" t="str">
        <f t="shared" si="172"/>
        <v/>
      </c>
      <c r="E144" s="342" t="str">
        <f t="shared" si="172"/>
        <v/>
      </c>
      <c r="F144" s="342" t="str">
        <f t="shared" si="172"/>
        <v/>
      </c>
      <c r="G144" s="342" t="str">
        <f t="shared" si="172"/>
        <v/>
      </c>
      <c r="H144" s="342" t="str">
        <f t="shared" si="172"/>
        <v/>
      </c>
      <c r="I144" s="342" t="str">
        <f t="shared" si="172"/>
        <v/>
      </c>
      <c r="J144" s="342" t="str">
        <f t="shared" si="172"/>
        <v/>
      </c>
      <c r="K144" s="342" t="str">
        <f t="shared" si="172"/>
        <v/>
      </c>
      <c r="L144" s="342" t="str">
        <f t="shared" si="172"/>
        <v/>
      </c>
      <c r="M144" s="342" t="str">
        <f t="shared" si="172"/>
        <v/>
      </c>
      <c r="N144" s="342" t="str">
        <f t="shared" si="171"/>
        <v/>
      </c>
      <c r="O144" s="342" t="str">
        <f t="shared" si="171"/>
        <v/>
      </c>
      <c r="P144" s="342" t="str">
        <f t="shared" si="171"/>
        <v/>
      </c>
      <c r="Q144" s="342" t="str">
        <f t="shared" si="171"/>
        <v/>
      </c>
      <c r="R144" s="342" t="str">
        <f t="shared" si="171"/>
        <v/>
      </c>
      <c r="S144" s="342" t="str">
        <f t="shared" si="171"/>
        <v/>
      </c>
      <c r="T144" s="342" t="str">
        <f t="shared" si="171"/>
        <v/>
      </c>
      <c r="U144" s="343" t="str">
        <f t="shared" si="171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3">IF(AA145=0,"",AA145)</f>
        <v>Spieler 1</v>
      </c>
      <c r="C145" s="367" t="str">
        <f t="shared" si="173"/>
        <v/>
      </c>
      <c r="D145" s="340">
        <f>IF(AC145=301,"",AC145)</f>
        <v>258</v>
      </c>
      <c r="E145" s="340" t="str">
        <f>IF(AD145=0,"",AD145)</f>
        <v/>
      </c>
      <c r="F145" s="340">
        <f>IF(AE145=301,"",AE145)</f>
        <v>214</v>
      </c>
      <c r="G145" s="340" t="str">
        <f>IF(AF145=0,"",AF145)</f>
        <v/>
      </c>
      <c r="H145" s="340">
        <f>IF(AG145=301,"",AG145)</f>
        <v>220</v>
      </c>
      <c r="I145" s="340" t="str">
        <f>IF(AH145=0,"",AH145)</f>
        <v/>
      </c>
      <c r="J145" s="340">
        <f>IF(AI145=301,"",AI145)</f>
        <v>166</v>
      </c>
      <c r="K145" s="340" t="str">
        <f>IF(AJ145=0,"",AJ145)</f>
        <v/>
      </c>
      <c r="L145" s="340">
        <f>IF(AK145=301,"",AK145)</f>
        <v>169</v>
      </c>
      <c r="M145" s="340" t="str">
        <f>IF(AL145=0,"",AL145)</f>
        <v/>
      </c>
      <c r="N145" s="340">
        <f>IF(AM145=301,"",AM145)</f>
        <v>184</v>
      </c>
      <c r="O145" s="340" t="str">
        <f>IF(AN145=0,"",AN145)</f>
        <v/>
      </c>
      <c r="P145" s="340">
        <f>IF(AO145=301,"",AO145)</f>
        <v>242</v>
      </c>
      <c r="Q145" s="340" t="str">
        <f>IF(AP145=0,"",AP145)</f>
        <v/>
      </c>
      <c r="R145" s="340">
        <f>IF(AQ145=301,"",AQ145)</f>
        <v>147</v>
      </c>
      <c r="S145" s="340" t="str">
        <f>IF(AR145=0,"",AR145)</f>
        <v/>
      </c>
      <c r="T145" s="340">
        <f>IF(AS145=301,"",AS145)</f>
        <v>187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258</v>
      </c>
      <c r="AD145" s="374"/>
      <c r="AE145" s="373">
        <f>ABS(INDEX(AE:AE,MATCH(AE142,$AA:$AA,0)+5)+INDEX(AE:AE,MATCH(AE142,$AA:$AA,0)+6)+INDEX(AE:AE,MATCH(AE142,$AA:$AA,0)+7))</f>
        <v>214</v>
      </c>
      <c r="AF145" s="374"/>
      <c r="AG145" s="373">
        <f>ABS(INDEX(AG:AG,MATCH(AG142,$AA:$AA,0)+5)+INDEX(AG:AG,MATCH(AG142,$AA:$AA,0)+6)+INDEX(AG:AG,MATCH(AG142,$AA:$AA,0)+7))</f>
        <v>220</v>
      </c>
      <c r="AH145" s="374"/>
      <c r="AI145" s="373">
        <f>ABS(INDEX(AI:AI,MATCH(AI142,$AA:$AA,0)+5)+INDEX(AI:AI,MATCH(AI142,$AA:$AA,0)+6)+INDEX(AI:AI,MATCH(AI142,$AA:$AA,0)+7))</f>
        <v>166</v>
      </c>
      <c r="AJ145" s="374"/>
      <c r="AK145" s="373">
        <f>ABS(INDEX(AK:AK,MATCH(AK142,$AA:$AA,0)+5)+INDEX(AK:AK,MATCH(AK142,$AA:$AA,0)+6)+INDEX(AK:AK,MATCH(AK142,$AA:$AA,0)+7))</f>
        <v>169</v>
      </c>
      <c r="AL145" s="374"/>
      <c r="AM145" s="373">
        <f>ABS(INDEX(AM:AM,MATCH(AM142,$AA:$AA,0)+5)+INDEX(AM:AM,MATCH(AM142,$AA:$AA,0)+6)+INDEX(AM:AM,MATCH(AM142,$AA:$AA,0)+7))</f>
        <v>184</v>
      </c>
      <c r="AN145" s="374"/>
      <c r="AO145" s="373">
        <f>ABS(INDEX(AO:AO,MATCH(AO142,$AA:$AA,0)+5)+INDEX(AO:AO,MATCH(AO142,$AA:$AA,0)+6)+INDEX(AO:AO,MATCH(AO142,$AA:$AA,0)+7))</f>
        <v>242</v>
      </c>
      <c r="AP145" s="374"/>
      <c r="AQ145" s="373">
        <f>ABS(INDEX(AQ:AQ,MATCH(AQ142,$AA:$AA,0)+5)+INDEX(AQ:AQ,MATCH(AQ142,$AA:$AA,0)+6)+INDEX(AQ:AQ,MATCH(AQ142,$AA:$AA,0)+7))</f>
        <v>147</v>
      </c>
      <c r="AR145" s="374"/>
      <c r="AS145" s="373">
        <f>ABS(INDEX(AS:AS,MATCH(AS142,$AA:$AA,0)+5)+INDEX(AS:AS,MATCH(AS142,$AA:$AA,0)+6)+INDEX(AS:AS,MATCH(AS142,$AA:$AA,0)+7))</f>
        <v>187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3"/>
        <v>Spieler 2</v>
      </c>
      <c r="C146" s="367" t="str">
        <f t="shared" si="173"/>
        <v/>
      </c>
      <c r="D146" s="340">
        <f>IF(AC146=301,"",AC146)</f>
        <v>190</v>
      </c>
      <c r="E146" s="340" t="str">
        <f>IF(AD146=0,"",AD146)</f>
        <v/>
      </c>
      <c r="F146" s="340">
        <f>IF(AE146=301,"",AE146)</f>
        <v>187</v>
      </c>
      <c r="G146" s="340" t="str">
        <f>IF(AF146=0,"",AF146)</f>
        <v/>
      </c>
      <c r="H146" s="340">
        <f>IF(AG146=301,"",AG146)</f>
        <v>200</v>
      </c>
      <c r="I146" s="340" t="str">
        <f>IF(AH146=0,"",AH146)</f>
        <v/>
      </c>
      <c r="J146" s="340">
        <f>IF(AI146=301,"",AI146)</f>
        <v>150</v>
      </c>
      <c r="K146" s="340" t="str">
        <f>IF(AJ146=0,"",AJ146)</f>
        <v/>
      </c>
      <c r="L146" s="340">
        <f>IF(AK146=301,"",AK146)</f>
        <v>168</v>
      </c>
      <c r="M146" s="340" t="str">
        <f>IF(AL146=0,"",AL146)</f>
        <v/>
      </c>
      <c r="N146" s="340">
        <f>IF(AM146=301,"",AM146)</f>
        <v>211</v>
      </c>
      <c r="O146" s="340" t="str">
        <f>IF(AN146=0,"",AN146)</f>
        <v/>
      </c>
      <c r="P146" s="340">
        <f>IF(AO146=301,"",AO146)</f>
        <v>180</v>
      </c>
      <c r="Q146" s="340" t="str">
        <f>IF(AP146=0,"",AP146)</f>
        <v/>
      </c>
      <c r="R146" s="340">
        <f>IF(AQ146=301,"",AQ146)</f>
        <v>156</v>
      </c>
      <c r="S146" s="340" t="str">
        <f>IF(AR146=0,"",AR146)</f>
        <v/>
      </c>
      <c r="T146" s="340">
        <f>IF(AS146=301,"",AS146)</f>
        <v>173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190</v>
      </c>
      <c r="AD146" s="376"/>
      <c r="AE146" s="375">
        <f>ABS(INDEX(AE:AE,MATCH(AE142,$AA:$AA,0)+8)+INDEX(AE:AE,MATCH(AE142,$AA:$AA,0)+9)+INDEX(AE:AE,MATCH(AE142,$AA:$AA,0)+10))</f>
        <v>187</v>
      </c>
      <c r="AF146" s="376"/>
      <c r="AG146" s="375">
        <f>ABS(INDEX(AG:AG,MATCH(AG142,$AA:$AA,0)+8)+INDEX(AG:AG,MATCH(AG142,$AA:$AA,0)+9)+INDEX(AG:AG,MATCH(AG142,$AA:$AA,0)+10))</f>
        <v>200</v>
      </c>
      <c r="AH146" s="376"/>
      <c r="AI146" s="375">
        <f>ABS(INDEX(AI:AI,MATCH(AI142,$AA:$AA,0)+8)+INDEX(AI:AI,MATCH(AI142,$AA:$AA,0)+9)+INDEX(AI:AI,MATCH(AI142,$AA:$AA,0)+10))</f>
        <v>150</v>
      </c>
      <c r="AJ146" s="376"/>
      <c r="AK146" s="375">
        <f>ABS(INDEX(AK:AK,MATCH(AK142,$AA:$AA,0)+8)+INDEX(AK:AK,MATCH(AK142,$AA:$AA,0)+9)+INDEX(AK:AK,MATCH(AK142,$AA:$AA,0)+10))</f>
        <v>168</v>
      </c>
      <c r="AL146" s="376"/>
      <c r="AM146" s="375">
        <f>ABS(INDEX(AM:AM,MATCH(AM142,$AA:$AA,0)+8)+INDEX(AM:AM,MATCH(AM142,$AA:$AA,0)+9)+INDEX(AM:AM,MATCH(AM142,$AA:$AA,0)+10))</f>
        <v>211</v>
      </c>
      <c r="AN146" s="376"/>
      <c r="AO146" s="375">
        <f>ABS(INDEX(AO:AO,MATCH(AO142,$AA:$AA,0)+8)+INDEX(AO:AO,MATCH(AO142,$AA:$AA,0)+9)+INDEX(AO:AO,MATCH(AO142,$AA:$AA,0)+10))</f>
        <v>180</v>
      </c>
      <c r="AP146" s="376"/>
      <c r="AQ146" s="375">
        <f>ABS(INDEX(AQ:AQ,MATCH(AQ142,$AA:$AA,0)+8)+INDEX(AQ:AQ,MATCH(AQ142,$AA:$AA,0)+9)+INDEX(AQ:AQ,MATCH(AQ142,$AA:$AA,0)+10))</f>
        <v>156</v>
      </c>
      <c r="AR146" s="376"/>
      <c r="AS146" s="375">
        <f>ABS(INDEX(AS:AS,MATCH(AS142,$AA:$AA,0)+8)+INDEX(AS:AS,MATCH(AS142,$AA:$AA,0)+9)+INDEX(AS:AS,MATCH(AS142,$AA:$AA,0)+10))</f>
        <v>173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3"/>
        <v>Spieler 3</v>
      </c>
      <c r="C147" s="367" t="str">
        <f t="shared" si="173"/>
        <v/>
      </c>
      <c r="D147" s="340">
        <f>IF(AC147=301,"",AC147)</f>
        <v>184</v>
      </c>
      <c r="E147" s="340" t="str">
        <f>IF(AD147=0,"",AD147)</f>
        <v/>
      </c>
      <c r="F147" s="340">
        <f>IF(AE147=301,"",AE147)</f>
        <v>184</v>
      </c>
      <c r="G147" s="340" t="str">
        <f>IF(AF147=0,"",AF147)</f>
        <v/>
      </c>
      <c r="H147" s="340">
        <f>IF(AG147=301,"",AG147)</f>
        <v>183</v>
      </c>
      <c r="I147" s="340" t="str">
        <f>IF(AH147=0,"",AH147)</f>
        <v/>
      </c>
      <c r="J147" s="340">
        <f>IF(AI147=301,"",AI147)</f>
        <v>203</v>
      </c>
      <c r="K147" s="340" t="str">
        <f>IF(AJ147=0,"",AJ147)</f>
        <v/>
      </c>
      <c r="L147" s="340">
        <f>IF(AK147=301,"",AK147)</f>
        <v>139</v>
      </c>
      <c r="M147" s="340" t="str">
        <f>IF(AL147=0,"",AL147)</f>
        <v/>
      </c>
      <c r="N147" s="340">
        <f>IF(AM147=301,"",AM147)</f>
        <v>179</v>
      </c>
      <c r="O147" s="340" t="str">
        <f>IF(AN147=0,"",AN147)</f>
        <v/>
      </c>
      <c r="P147" s="340">
        <f>IF(AO147=301,"",AO147)</f>
        <v>217</v>
      </c>
      <c r="Q147" s="340" t="str">
        <f>IF(AP147=0,"",AP147)</f>
        <v/>
      </c>
      <c r="R147" s="340">
        <f>IF(AQ147=301,"",AQ147)</f>
        <v>206</v>
      </c>
      <c r="S147" s="340" t="str">
        <f>IF(AR147=0,"",AR147)</f>
        <v/>
      </c>
      <c r="T147" s="340">
        <f>IF(AS147=301,"",AS147)</f>
        <v>202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184</v>
      </c>
      <c r="AD147" s="376"/>
      <c r="AE147" s="375">
        <f>ABS(INDEX(AE:AE,MATCH(AE142,$AA:$AA,0)+11)+INDEX(AE:AE,MATCH(AE142,$AA:$AA,0)+12)+INDEX(AE:AE,MATCH(AE142,$AA:$AA,0)+13))</f>
        <v>184</v>
      </c>
      <c r="AF147" s="376"/>
      <c r="AG147" s="375">
        <f>ABS(INDEX(AG:AG,MATCH(AG142,$AA:$AA,0)+11)+INDEX(AG:AG,MATCH(AG142,$AA:$AA,0)+12)+INDEX(AG:AG,MATCH(AG142,$AA:$AA,0)+13))</f>
        <v>183</v>
      </c>
      <c r="AH147" s="376"/>
      <c r="AI147" s="375">
        <f>ABS(INDEX(AI:AI,MATCH(AI142,$AA:$AA,0)+11)+INDEX(AI:AI,MATCH(AI142,$AA:$AA,0)+12)+INDEX(AI:AI,MATCH(AI142,$AA:$AA,0)+13))</f>
        <v>203</v>
      </c>
      <c r="AJ147" s="376"/>
      <c r="AK147" s="375">
        <f>ABS(INDEX(AK:AK,MATCH(AK142,$AA:$AA,0)+11)+INDEX(AK:AK,MATCH(AK142,$AA:$AA,0)+12)+INDEX(AK:AK,MATCH(AK142,$AA:$AA,0)+13))</f>
        <v>139</v>
      </c>
      <c r="AL147" s="376"/>
      <c r="AM147" s="375">
        <f>ABS(INDEX(AM:AM,MATCH(AM142,$AA:$AA,0)+11)+INDEX(AM:AM,MATCH(AM142,$AA:$AA,0)+12)+INDEX(AM:AM,MATCH(AM142,$AA:$AA,0)+13))</f>
        <v>179</v>
      </c>
      <c r="AN147" s="376"/>
      <c r="AO147" s="375">
        <f>ABS(INDEX(AO:AO,MATCH(AO142,$AA:$AA,0)+11)+INDEX(AO:AO,MATCH(AO142,$AA:$AA,0)+12)+INDEX(AO:AO,MATCH(AO142,$AA:$AA,0)+13))</f>
        <v>217</v>
      </c>
      <c r="AP147" s="376"/>
      <c r="AQ147" s="375">
        <f>ABS(INDEX(AQ:AQ,MATCH(AQ142,$AA:$AA,0)+11)+INDEX(AQ:AQ,MATCH(AQ142,$AA:$AA,0)+12)+INDEX(AQ:AQ,MATCH(AQ142,$AA:$AA,0)+13))</f>
        <v>206</v>
      </c>
      <c r="AR147" s="376"/>
      <c r="AS147" s="375">
        <f>ABS(INDEX(AS:AS,MATCH(AS142,$AA:$AA,0)+11)+INDEX(AS:AS,MATCH(AS142,$AA:$AA,0)+12)+INDEX(AS:AS,MATCH(AS142,$AA:$AA,0)+13))</f>
        <v>202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3"/>
        <v>Spieler 4</v>
      </c>
      <c r="C148" s="367" t="str">
        <f t="shared" si="173"/>
        <v/>
      </c>
      <c r="D148" s="340">
        <f>IF(AC148=301,"",AC148)</f>
        <v>150</v>
      </c>
      <c r="E148" s="340" t="str">
        <f>IF(AD148=0,"",AD148)</f>
        <v/>
      </c>
      <c r="F148" s="340">
        <f>IF(AE148=301,"",AE148)</f>
        <v>199</v>
      </c>
      <c r="G148" s="340" t="str">
        <f>IF(AF148=0,"",AF148)</f>
        <v/>
      </c>
      <c r="H148" s="340">
        <f>IF(AG148=301,"",AG148)</f>
        <v>171</v>
      </c>
      <c r="I148" s="340" t="str">
        <f>IF(AH148=0,"",AH148)</f>
        <v/>
      </c>
      <c r="J148" s="340">
        <f>IF(AI148=301,"",AI148)</f>
        <v>155</v>
      </c>
      <c r="K148" s="340" t="str">
        <f>IF(AJ148=0,"",AJ148)</f>
        <v/>
      </c>
      <c r="L148" s="340">
        <f>IF(AK148=301,"",AK148)</f>
        <v>189</v>
      </c>
      <c r="M148" s="340" t="str">
        <f>IF(AL148=0,"",AL148)</f>
        <v/>
      </c>
      <c r="N148" s="340">
        <f>IF(AM148=301,"",AM148)</f>
        <v>201</v>
      </c>
      <c r="O148" s="340" t="str">
        <f>IF(AN148=0,"",AN148)</f>
        <v/>
      </c>
      <c r="P148" s="340">
        <f>IF(AO148=301,"",AO148)</f>
        <v>180</v>
      </c>
      <c r="Q148" s="340" t="str">
        <f>IF(AP148=0,"",AP148)</f>
        <v/>
      </c>
      <c r="R148" s="340">
        <f>IF(AQ148=301,"",AQ148)</f>
        <v>152</v>
      </c>
      <c r="S148" s="340" t="str">
        <f>IF(AR148=0,"",AR148)</f>
        <v/>
      </c>
      <c r="T148" s="340">
        <f>IF(AS148=301,"",AS148)</f>
        <v>258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150</v>
      </c>
      <c r="AD148" s="376"/>
      <c r="AE148" s="375">
        <f>ABS(INDEX(AE:AE,MATCH(AE142,$AA:$AA,0)+14)+INDEX(AE:AE,MATCH(AE142,$AA:$AA,0)+15)+INDEX(AE:AE,MATCH(AE142,$AA:$AA,0)+16))</f>
        <v>199</v>
      </c>
      <c r="AF148" s="376"/>
      <c r="AG148" s="375">
        <f>ABS(INDEX(AG:AG,MATCH(AG142,$AA:$AA,0)+14)+INDEX(AG:AG,MATCH(AG142,$AA:$AA,0)+15)+INDEX(AG:AG,MATCH(AG142,$AA:$AA,0)+16))</f>
        <v>171</v>
      </c>
      <c r="AH148" s="376"/>
      <c r="AI148" s="375">
        <f>ABS(INDEX(AI:AI,MATCH(AI142,$AA:$AA,0)+14)+INDEX(AI:AI,MATCH(AI142,$AA:$AA,0)+15)+INDEX(AI:AI,MATCH(AI142,$AA:$AA,0)+16))</f>
        <v>155</v>
      </c>
      <c r="AJ148" s="376"/>
      <c r="AK148" s="375">
        <f>ABS(INDEX(AK:AK,MATCH(AK142,$AA:$AA,0)+14)+INDEX(AK:AK,MATCH(AK142,$AA:$AA,0)+15)+INDEX(AK:AK,MATCH(AK142,$AA:$AA,0)+16))</f>
        <v>189</v>
      </c>
      <c r="AL148" s="376"/>
      <c r="AM148" s="375">
        <f>ABS(INDEX(AM:AM,MATCH(AM142,$AA:$AA,0)+14)+INDEX(AM:AM,MATCH(AM142,$AA:$AA,0)+15)+INDEX(AM:AM,MATCH(AM142,$AA:$AA,0)+16))</f>
        <v>201</v>
      </c>
      <c r="AN148" s="376"/>
      <c r="AO148" s="375">
        <f>ABS(INDEX(AO:AO,MATCH(AO142,$AA:$AA,0)+14)+INDEX(AO:AO,MATCH(AO142,$AA:$AA,0)+15)+INDEX(AO:AO,MATCH(AO142,$AA:$AA,0)+16))</f>
        <v>180</v>
      </c>
      <c r="AP148" s="376"/>
      <c r="AQ148" s="375">
        <f>ABS(INDEX(AQ:AQ,MATCH(AQ142,$AA:$AA,0)+14)+INDEX(AQ:AQ,MATCH(AQ142,$AA:$AA,0)+15)+INDEX(AQ:AQ,MATCH(AQ142,$AA:$AA,0)+16))</f>
        <v>152</v>
      </c>
      <c r="AR148" s="376"/>
      <c r="AS148" s="375">
        <f>ABS(INDEX(AS:AS,MATCH(AS142,$AA:$AA,0)+14)+INDEX(AS:AS,MATCH(AS142,$AA:$AA,0)+15)+INDEX(AS:AS,MATCH(AS142,$AA:$AA,0)+16))</f>
        <v>258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3"/>
        <v>Gesamt</v>
      </c>
      <c r="C149" s="356" t="str">
        <f t="shared" si="173"/>
        <v/>
      </c>
      <c r="D149" s="339">
        <f>IF(AC149=1505,"",AC149)</f>
        <v>782</v>
      </c>
      <c r="E149" s="339" t="str">
        <f>IF(AD149=0,"",AD149)</f>
        <v/>
      </c>
      <c r="F149" s="339">
        <f>IF(AE149=1505,"",AE149)</f>
        <v>784</v>
      </c>
      <c r="G149" s="339" t="str">
        <f>IF(AF149=0,"",AF149)</f>
        <v/>
      </c>
      <c r="H149" s="339">
        <f>IF(AG149=1505,"",AG149)</f>
        <v>774</v>
      </c>
      <c r="I149" s="339" t="str">
        <f>IF(AH149=0,"",AH149)</f>
        <v/>
      </c>
      <c r="J149" s="339">
        <f>IF(AI149=1505,"",AI149)</f>
        <v>674</v>
      </c>
      <c r="K149" s="339" t="str">
        <f>IF(AJ149=0,"",AJ149)</f>
        <v/>
      </c>
      <c r="L149" s="339">
        <f>IF(AK149=1505,"",AK149)</f>
        <v>665</v>
      </c>
      <c r="M149" s="339" t="str">
        <f>IF(AL149=0,"",AL149)</f>
        <v/>
      </c>
      <c r="N149" s="339">
        <f>IF(AM149=1505,"",AM149)</f>
        <v>775</v>
      </c>
      <c r="O149" s="339" t="str">
        <f>IF(AN149=0,"",AN149)</f>
        <v/>
      </c>
      <c r="P149" s="339">
        <f>IF(AO149=1505,"",AO149)</f>
        <v>819</v>
      </c>
      <c r="Q149" s="339" t="str">
        <f>IF(AP149=0,"",AP149)</f>
        <v/>
      </c>
      <c r="R149" s="339">
        <f>IF(AQ149=1505,"",AQ149)</f>
        <v>661</v>
      </c>
      <c r="S149" s="339" t="str">
        <f>IF(AR149=0,"",AR149)</f>
        <v/>
      </c>
      <c r="T149" s="339">
        <f>IF(AS149=1505,"",AS149)</f>
        <v>820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782</v>
      </c>
      <c r="AD149" s="356"/>
      <c r="AE149" s="355">
        <f>SUM(AE145:AE148)</f>
        <v>784</v>
      </c>
      <c r="AF149" s="356"/>
      <c r="AG149" s="355">
        <f>SUM(AG145:AG148)</f>
        <v>774</v>
      </c>
      <c r="AH149" s="356"/>
      <c r="AI149" s="355">
        <f>SUM(AI145:AI148)</f>
        <v>674</v>
      </c>
      <c r="AJ149" s="356"/>
      <c r="AK149" s="355">
        <f>SUM(AK145:AK148)</f>
        <v>665</v>
      </c>
      <c r="AL149" s="356"/>
      <c r="AM149" s="355">
        <f>SUM(AM145:AM148)</f>
        <v>775</v>
      </c>
      <c r="AN149" s="356"/>
      <c r="AO149" s="355">
        <f>SUM(AO145:AO148)</f>
        <v>819</v>
      </c>
      <c r="AP149" s="356"/>
      <c r="AQ149" s="355">
        <f>SUM(AQ145:AQ148)</f>
        <v>661</v>
      </c>
      <c r="AR149" s="356"/>
      <c r="AS149" s="355">
        <f>SUM(AS145:AS148)</f>
        <v>820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02.11./03.11.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02.11./03.11.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Nürnberg West Bowling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49">
        <f>IF(AD157="","",AD157)</f>
        <v>1</v>
      </c>
      <c r="F157" s="75">
        <f t="shared" ref="F157:F170" si="174">IF(AE157=0,"",AE157)</f>
        <v>146</v>
      </c>
      <c r="G157" s="349">
        <f>IF(AF157="","",AF157)</f>
        <v>0</v>
      </c>
      <c r="H157" s="75">
        <f t="shared" ref="H157:H170" si="175">IF(AG157=0,"",AG157)</f>
        <v>220</v>
      </c>
      <c r="I157" s="349">
        <f>IF(AH157="","",AH157)</f>
        <v>1</v>
      </c>
      <c r="J157" s="75">
        <f t="shared" ref="J157:J170" si="176">IF(AI157=0,"",AI157)</f>
        <v>175</v>
      </c>
      <c r="K157" s="349">
        <f>IF(AJ157="","",AJ157)</f>
        <v>0</v>
      </c>
      <c r="L157" s="75">
        <f t="shared" ref="L157:L170" si="177">IF(AK157=0,"",AK157)</f>
        <v>162</v>
      </c>
      <c r="M157" s="349">
        <f>IF(AL157="","",AL157)</f>
        <v>0</v>
      </c>
      <c r="N157" s="75">
        <f>IF(AM157=0,"",AM157)</f>
        <v>197</v>
      </c>
      <c r="O157" s="349">
        <f>IF(AN157="","",AN157)</f>
        <v>1</v>
      </c>
      <c r="P157" s="75">
        <f t="shared" ref="P157:P170" si="178">IF(AO157=0,"",AO157)</f>
        <v>149</v>
      </c>
      <c r="Q157" s="349">
        <f>IF(AP157="","",AP157)</f>
        <v>0</v>
      </c>
      <c r="R157" s="75" t="str">
        <f t="shared" ref="R157:R170" si="179">IF(AQ157=0,"",AQ157)</f>
        <v/>
      </c>
      <c r="S157" s="349">
        <f>IF(AR157="","",AR157)</f>
        <v>1</v>
      </c>
      <c r="T157" s="75" t="str">
        <f t="shared" ref="T157:T170" si="180">IF(AS157=0,"",AS157)</f>
        <v/>
      </c>
      <c r="U157" s="349">
        <f>IF(AT157="","",AT157)</f>
        <v>1</v>
      </c>
      <c r="V157" s="75">
        <f t="shared" ref="V157:V170" si="181">IF(AU157=0,"",AU157)</f>
        <v>1218</v>
      </c>
      <c r="W157" s="349">
        <f>IF(AV157="","",AV157)</f>
        <v>5</v>
      </c>
      <c r="Z157" s="352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69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50"/>
      <c r="F158" s="78" t="str">
        <f t="shared" si="174"/>
        <v/>
      </c>
      <c r="G158" s="350"/>
      <c r="H158" s="78" t="str">
        <f t="shared" si="175"/>
        <v/>
      </c>
      <c r="I158" s="350"/>
      <c r="J158" s="78" t="str">
        <f t="shared" si="176"/>
        <v/>
      </c>
      <c r="K158" s="350"/>
      <c r="L158" s="78" t="str">
        <f t="shared" si="177"/>
        <v/>
      </c>
      <c r="M158" s="350"/>
      <c r="N158" s="78" t="str">
        <f t="shared" ref="N158:N170" si="194">IF(AM158=0,"",AM158)</f>
        <v/>
      </c>
      <c r="O158" s="350"/>
      <c r="P158" s="78" t="str">
        <f t="shared" si="178"/>
        <v/>
      </c>
      <c r="Q158" s="350"/>
      <c r="R158" s="78">
        <f t="shared" si="179"/>
        <v>200</v>
      </c>
      <c r="S158" s="350"/>
      <c r="T158" s="78">
        <f t="shared" si="180"/>
        <v>222</v>
      </c>
      <c r="U158" s="350"/>
      <c r="V158" s="78">
        <f t="shared" si="181"/>
        <v>422</v>
      </c>
      <c r="W158" s="350"/>
      <c r="Z158" s="353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0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1"/>
      <c r="F159" s="69" t="str">
        <f t="shared" si="174"/>
        <v/>
      </c>
      <c r="G159" s="351"/>
      <c r="H159" s="69" t="str">
        <f t="shared" si="175"/>
        <v/>
      </c>
      <c r="I159" s="351"/>
      <c r="J159" s="69" t="str">
        <f t="shared" si="176"/>
        <v/>
      </c>
      <c r="K159" s="351"/>
      <c r="L159" s="69" t="str">
        <f t="shared" si="177"/>
        <v/>
      </c>
      <c r="M159" s="351"/>
      <c r="N159" s="69" t="str">
        <f t="shared" si="194"/>
        <v/>
      </c>
      <c r="O159" s="351"/>
      <c r="P159" s="69" t="str">
        <f t="shared" si="178"/>
        <v/>
      </c>
      <c r="Q159" s="351"/>
      <c r="R159" s="69" t="str">
        <f t="shared" si="179"/>
        <v/>
      </c>
      <c r="S159" s="351"/>
      <c r="T159" s="69" t="str">
        <f t="shared" si="180"/>
        <v/>
      </c>
      <c r="U159" s="351"/>
      <c r="V159" s="69" t="str">
        <f t="shared" si="181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68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49">
        <f>IF(AD160="","",AD160)</f>
        <v>1</v>
      </c>
      <c r="F160" s="75">
        <f t="shared" si="174"/>
        <v>203</v>
      </c>
      <c r="G160" s="349">
        <f>IF(AF160="","",AF160)</f>
        <v>0</v>
      </c>
      <c r="H160" s="75">
        <f t="shared" si="175"/>
        <v>200</v>
      </c>
      <c r="I160" s="349">
        <f>IF(AH160="","",AH160)</f>
        <v>1</v>
      </c>
      <c r="J160" s="75">
        <f t="shared" si="176"/>
        <v>208</v>
      </c>
      <c r="K160" s="349">
        <f>IF(AJ160="","",AJ160)</f>
        <v>1</v>
      </c>
      <c r="L160" s="75">
        <f t="shared" si="177"/>
        <v>181</v>
      </c>
      <c r="M160" s="349">
        <f>IF(AL160="","",AL160)</f>
        <v>0</v>
      </c>
      <c r="N160" s="75">
        <f t="shared" si="194"/>
        <v>157</v>
      </c>
      <c r="O160" s="349">
        <f>IF(AN160="","",AN160)</f>
        <v>0</v>
      </c>
      <c r="P160" s="75">
        <f t="shared" si="178"/>
        <v>235</v>
      </c>
      <c r="Q160" s="349">
        <f>IF(AP160="","",AP160)</f>
        <v>1</v>
      </c>
      <c r="R160" s="75">
        <f t="shared" si="179"/>
        <v>235</v>
      </c>
      <c r="S160" s="349">
        <f>IF(AR160="","",AR160)</f>
        <v>1</v>
      </c>
      <c r="T160" s="75">
        <f t="shared" si="180"/>
        <v>214</v>
      </c>
      <c r="U160" s="349">
        <f>IF(AT160="","",AT160)</f>
        <v>1</v>
      </c>
      <c r="V160" s="75">
        <f t="shared" si="181"/>
        <v>1802</v>
      </c>
      <c r="W160" s="349">
        <f>IF(AV160="","",AV160)</f>
        <v>6</v>
      </c>
      <c r="Z160" s="352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69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0"/>
      <c r="F161" s="78" t="str">
        <f t="shared" si="174"/>
        <v/>
      </c>
      <c r="G161" s="350"/>
      <c r="H161" s="78" t="str">
        <f t="shared" si="175"/>
        <v/>
      </c>
      <c r="I161" s="350"/>
      <c r="J161" s="78" t="str">
        <f t="shared" si="176"/>
        <v/>
      </c>
      <c r="K161" s="350"/>
      <c r="L161" s="78" t="str">
        <f t="shared" si="177"/>
        <v/>
      </c>
      <c r="M161" s="350"/>
      <c r="N161" s="78" t="str">
        <f t="shared" si="194"/>
        <v/>
      </c>
      <c r="O161" s="350"/>
      <c r="P161" s="78" t="str">
        <f t="shared" si="178"/>
        <v/>
      </c>
      <c r="Q161" s="350"/>
      <c r="R161" s="78" t="str">
        <f t="shared" si="179"/>
        <v/>
      </c>
      <c r="S161" s="350"/>
      <c r="T161" s="78" t="str">
        <f t="shared" si="180"/>
        <v/>
      </c>
      <c r="U161" s="350"/>
      <c r="V161" s="78" t="str">
        <f t="shared" si="181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0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1"/>
      <c r="F162" s="69" t="str">
        <f t="shared" si="174"/>
        <v/>
      </c>
      <c r="G162" s="351"/>
      <c r="H162" s="69" t="str">
        <f t="shared" si="175"/>
        <v/>
      </c>
      <c r="I162" s="351"/>
      <c r="J162" s="69" t="str">
        <f t="shared" si="176"/>
        <v/>
      </c>
      <c r="K162" s="351"/>
      <c r="L162" s="69" t="str">
        <f t="shared" si="177"/>
        <v/>
      </c>
      <c r="M162" s="351"/>
      <c r="N162" s="69" t="str">
        <f t="shared" si="194"/>
        <v/>
      </c>
      <c r="O162" s="351"/>
      <c r="P162" s="69" t="str">
        <f t="shared" si="178"/>
        <v/>
      </c>
      <c r="Q162" s="351"/>
      <c r="R162" s="69" t="str">
        <f t="shared" si="179"/>
        <v/>
      </c>
      <c r="S162" s="351"/>
      <c r="T162" s="69" t="str">
        <f t="shared" si="180"/>
        <v/>
      </c>
      <c r="U162" s="351"/>
      <c r="V162" s="69" t="str">
        <f t="shared" si="181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68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49">
        <f>IF(AD163="","",AD163)</f>
        <v>1</v>
      </c>
      <c r="F163" s="75">
        <f t="shared" si="174"/>
        <v>213</v>
      </c>
      <c r="G163" s="349">
        <f>IF(AF163="","",AF163)</f>
        <v>1</v>
      </c>
      <c r="H163" s="75">
        <f t="shared" si="175"/>
        <v>183</v>
      </c>
      <c r="I163" s="349">
        <f>IF(AH163="","",AH163)</f>
        <v>0</v>
      </c>
      <c r="J163" s="75">
        <f t="shared" si="176"/>
        <v>203</v>
      </c>
      <c r="K163" s="349">
        <f>IF(AJ163="","",AJ163)</f>
        <v>1</v>
      </c>
      <c r="L163" s="75">
        <f t="shared" si="177"/>
        <v>155</v>
      </c>
      <c r="M163" s="349">
        <f>IF(AL163="","",AL163)</f>
        <v>1</v>
      </c>
      <c r="N163" s="75">
        <f t="shared" si="194"/>
        <v>172</v>
      </c>
      <c r="O163" s="349">
        <f>IF(AN163="","",AN163)</f>
        <v>0</v>
      </c>
      <c r="P163" s="75">
        <f t="shared" si="178"/>
        <v>175</v>
      </c>
      <c r="Q163" s="349">
        <f>IF(AP163="","",AP163)</f>
        <v>0</v>
      </c>
      <c r="R163" s="75">
        <f t="shared" si="179"/>
        <v>172</v>
      </c>
      <c r="S163" s="349">
        <f>IF(AR163="","",AR163)</f>
        <v>0</v>
      </c>
      <c r="T163" s="75">
        <f t="shared" si="180"/>
        <v>178</v>
      </c>
      <c r="U163" s="349">
        <f>IF(AT163="","",AT163)</f>
        <v>0</v>
      </c>
      <c r="V163" s="75">
        <f t="shared" si="181"/>
        <v>1660</v>
      </c>
      <c r="W163" s="349">
        <f>IF(AV163="","",AV163)</f>
        <v>4</v>
      </c>
      <c r="Z163" s="352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69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0"/>
      <c r="F164" s="78" t="str">
        <f t="shared" si="174"/>
        <v/>
      </c>
      <c r="G164" s="350"/>
      <c r="H164" s="78" t="str">
        <f t="shared" si="175"/>
        <v/>
      </c>
      <c r="I164" s="350"/>
      <c r="J164" s="78" t="str">
        <f t="shared" si="176"/>
        <v/>
      </c>
      <c r="K164" s="350"/>
      <c r="L164" s="78" t="str">
        <f t="shared" si="177"/>
        <v/>
      </c>
      <c r="M164" s="350"/>
      <c r="N164" s="78" t="str">
        <f t="shared" si="194"/>
        <v/>
      </c>
      <c r="O164" s="350"/>
      <c r="P164" s="78" t="str">
        <f t="shared" si="178"/>
        <v/>
      </c>
      <c r="Q164" s="350"/>
      <c r="R164" s="78" t="str">
        <f t="shared" si="179"/>
        <v/>
      </c>
      <c r="S164" s="350"/>
      <c r="T164" s="78" t="str">
        <f t="shared" si="180"/>
        <v/>
      </c>
      <c r="U164" s="350"/>
      <c r="V164" s="78" t="str">
        <f t="shared" si="181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0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1"/>
      <c r="F165" s="69" t="str">
        <f t="shared" si="174"/>
        <v/>
      </c>
      <c r="G165" s="351"/>
      <c r="H165" s="69" t="str">
        <f t="shared" si="175"/>
        <v/>
      </c>
      <c r="I165" s="351"/>
      <c r="J165" s="69" t="str">
        <f t="shared" si="176"/>
        <v/>
      </c>
      <c r="K165" s="351"/>
      <c r="L165" s="69" t="str">
        <f t="shared" si="177"/>
        <v/>
      </c>
      <c r="M165" s="351"/>
      <c r="N165" s="69" t="str">
        <f t="shared" si="194"/>
        <v/>
      </c>
      <c r="O165" s="351"/>
      <c r="P165" s="69" t="str">
        <f t="shared" si="178"/>
        <v/>
      </c>
      <c r="Q165" s="351"/>
      <c r="R165" s="69" t="str">
        <f t="shared" si="179"/>
        <v/>
      </c>
      <c r="S165" s="351"/>
      <c r="T165" s="69" t="str">
        <f t="shared" si="180"/>
        <v/>
      </c>
      <c r="U165" s="351"/>
      <c r="V165" s="69" t="str">
        <f t="shared" si="181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49">
        <f>IF(AD166="","",AD166)</f>
        <v>1</v>
      </c>
      <c r="F166" s="75">
        <f t="shared" si="174"/>
        <v>138</v>
      </c>
      <c r="G166" s="349">
        <f>IF(AF166="","",AF166)</f>
        <v>0</v>
      </c>
      <c r="H166" s="75">
        <f t="shared" si="175"/>
        <v>171</v>
      </c>
      <c r="I166" s="349">
        <f>IF(AH166="","",AH166)</f>
        <v>0</v>
      </c>
      <c r="J166" s="75">
        <f t="shared" si="176"/>
        <v>201</v>
      </c>
      <c r="K166" s="349">
        <f>IF(AJ166="","",AJ166)</f>
        <v>0</v>
      </c>
      <c r="L166" s="75">
        <f t="shared" si="177"/>
        <v>171</v>
      </c>
      <c r="M166" s="349">
        <f>IF(AL166="","",AL166)</f>
        <v>0</v>
      </c>
      <c r="N166" s="75">
        <f t="shared" si="194"/>
        <v>227</v>
      </c>
      <c r="O166" s="349">
        <f>IF(AN166="","",AN166)</f>
        <v>1</v>
      </c>
      <c r="P166" s="75">
        <f t="shared" si="178"/>
        <v>219</v>
      </c>
      <c r="Q166" s="349">
        <f>IF(AP166="","",AP166)</f>
        <v>1</v>
      </c>
      <c r="R166" s="75">
        <f t="shared" si="179"/>
        <v>157</v>
      </c>
      <c r="S166" s="349">
        <f>IF(AR166="","",AR166)</f>
        <v>0</v>
      </c>
      <c r="T166" s="75">
        <f t="shared" si="180"/>
        <v>223</v>
      </c>
      <c r="U166" s="349">
        <f>IF(AT166="","",AT166)</f>
        <v>1</v>
      </c>
      <c r="V166" s="75">
        <f t="shared" si="181"/>
        <v>1686</v>
      </c>
      <c r="W166" s="349">
        <f>IF(AV166="","",AV166)</f>
        <v>4</v>
      </c>
      <c r="Z166" s="352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0"/>
      <c r="F167" s="78" t="str">
        <f t="shared" si="174"/>
        <v/>
      </c>
      <c r="G167" s="350"/>
      <c r="H167" s="78" t="str">
        <f t="shared" si="175"/>
        <v/>
      </c>
      <c r="I167" s="350"/>
      <c r="J167" s="78" t="str">
        <f t="shared" si="176"/>
        <v/>
      </c>
      <c r="K167" s="350"/>
      <c r="L167" s="78" t="str">
        <f t="shared" si="177"/>
        <v/>
      </c>
      <c r="M167" s="350"/>
      <c r="N167" s="78" t="str">
        <f t="shared" si="194"/>
        <v/>
      </c>
      <c r="O167" s="350"/>
      <c r="P167" s="78" t="str">
        <f t="shared" si="178"/>
        <v/>
      </c>
      <c r="Q167" s="350"/>
      <c r="R167" s="78" t="str">
        <f t="shared" si="179"/>
        <v/>
      </c>
      <c r="S167" s="350"/>
      <c r="T167" s="78" t="str">
        <f t="shared" si="180"/>
        <v/>
      </c>
      <c r="U167" s="350"/>
      <c r="V167" s="78" t="str">
        <f t="shared" si="181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1"/>
      <c r="F168" s="69" t="str">
        <f t="shared" si="174"/>
        <v/>
      </c>
      <c r="G168" s="351"/>
      <c r="H168" s="69" t="str">
        <f t="shared" si="175"/>
        <v/>
      </c>
      <c r="I168" s="351"/>
      <c r="J168" s="69" t="str">
        <f t="shared" si="176"/>
        <v/>
      </c>
      <c r="K168" s="351"/>
      <c r="L168" s="69" t="str">
        <f t="shared" si="177"/>
        <v/>
      </c>
      <c r="M168" s="351"/>
      <c r="N168" s="69" t="str">
        <f t="shared" si="194"/>
        <v/>
      </c>
      <c r="O168" s="351"/>
      <c r="P168" s="69" t="str">
        <f t="shared" si="178"/>
        <v/>
      </c>
      <c r="Q168" s="351"/>
      <c r="R168" s="69" t="str">
        <f t="shared" si="179"/>
        <v/>
      </c>
      <c r="S168" s="351"/>
      <c r="T168" s="69" t="str">
        <f t="shared" si="180"/>
        <v/>
      </c>
      <c r="U168" s="351"/>
      <c r="V168" s="69" t="str">
        <f t="shared" si="181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7">
        <f t="shared" si="205"/>
        <v>10</v>
      </c>
      <c r="E172" s="347" t="str">
        <f t="shared" si="205"/>
        <v/>
      </c>
      <c r="F172" s="347">
        <f t="shared" si="205"/>
        <v>9</v>
      </c>
      <c r="G172" s="347" t="str">
        <f t="shared" si="205"/>
        <v/>
      </c>
      <c r="H172" s="347">
        <f t="shared" si="205"/>
        <v>5</v>
      </c>
      <c r="I172" s="347" t="str">
        <f t="shared" si="205"/>
        <v/>
      </c>
      <c r="J172" s="347">
        <f t="shared" si="205"/>
        <v>3</v>
      </c>
      <c r="K172" s="347" t="str">
        <f t="shared" si="205"/>
        <v/>
      </c>
      <c r="L172" s="347">
        <f t="shared" si="205"/>
        <v>4</v>
      </c>
      <c r="M172" s="347" t="str">
        <f t="shared" si="205"/>
        <v/>
      </c>
      <c r="N172" s="347">
        <f t="shared" si="205"/>
        <v>8</v>
      </c>
      <c r="O172" s="347" t="str">
        <f t="shared" si="205"/>
        <v/>
      </c>
      <c r="P172" s="347">
        <f t="shared" si="205"/>
        <v>1</v>
      </c>
      <c r="Q172" s="347" t="str">
        <f t="shared" si="205"/>
        <v/>
      </c>
      <c r="R172" s="347">
        <f t="shared" ref="N172:U174" si="206">IF(AQ172=0,"",AQ172)</f>
        <v>7</v>
      </c>
      <c r="S172" s="347" t="str">
        <f t="shared" si="206"/>
        <v/>
      </c>
      <c r="T172" s="347">
        <f t="shared" si="206"/>
        <v>2</v>
      </c>
      <c r="U172" s="347" t="str">
        <f t="shared" si="206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VLOOKUP($AA152,Schlüssel!$A$5:$DG$14,23)</f>
        <v>10</v>
      </c>
      <c r="AD172" s="372"/>
      <c r="AE172" s="371">
        <f>VLOOKUP($AA152,Schlüssel!$A$5:$EK$14,24)</f>
        <v>9</v>
      </c>
      <c r="AF172" s="372"/>
      <c r="AG172" s="371">
        <f>VLOOKUP($AA152,Schlüssel!$A$5:$EK$14,25)</f>
        <v>5</v>
      </c>
      <c r="AH172" s="372"/>
      <c r="AI172" s="371">
        <f>VLOOKUP($AA152,Schlüssel!$A$5:$EK$14,26)</f>
        <v>3</v>
      </c>
      <c r="AJ172" s="372"/>
      <c r="AK172" s="371">
        <f>VLOOKUP($AA152,Schlüssel!$A$5:$EK$14,27)</f>
        <v>4</v>
      </c>
      <c r="AL172" s="372"/>
      <c r="AM172" s="371">
        <f>VLOOKUP($AA152,Schlüssel!$A$5:$EK$14,28)</f>
        <v>8</v>
      </c>
      <c r="AN172" s="372"/>
      <c r="AO172" s="371">
        <f>VLOOKUP($AA152,Schlüssel!$A$5:$EK$14,29)</f>
        <v>1</v>
      </c>
      <c r="AP172" s="372"/>
      <c r="AQ172" s="371">
        <f>VLOOKUP($AA152,Schlüssel!$A$5:$EK$14,30)</f>
        <v>7</v>
      </c>
      <c r="AR172" s="372"/>
      <c r="AS172" s="371">
        <f>VLOOKUP($AA152,Schlüssel!$A$5:$EK$14,31)</f>
        <v>2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44" t="str">
        <f t="shared" si="207"/>
        <v>High Roller Rosenheim 1</v>
      </c>
      <c r="E173" s="345" t="str">
        <f t="shared" si="207"/>
        <v/>
      </c>
      <c r="F173" s="344" t="str">
        <f t="shared" si="207"/>
        <v>Bowlinghaus Bamberg 1</v>
      </c>
      <c r="G173" s="345" t="str">
        <f t="shared" si="207"/>
        <v/>
      </c>
      <c r="H173" s="344" t="str">
        <f t="shared" si="207"/>
        <v>RW Lichtenhof Stein 1</v>
      </c>
      <c r="I173" s="345" t="str">
        <f t="shared" si="207"/>
        <v/>
      </c>
      <c r="J173" s="344" t="str">
        <f t="shared" si="207"/>
        <v>BK München 3</v>
      </c>
      <c r="K173" s="345" t="str">
        <f t="shared" si="207"/>
        <v/>
      </c>
      <c r="L173" s="344" t="str">
        <f t="shared" si="207"/>
        <v>SG DJK Rimpar</v>
      </c>
      <c r="M173" s="345" t="str">
        <f t="shared" si="207"/>
        <v/>
      </c>
      <c r="N173" s="344" t="str">
        <f t="shared" si="206"/>
        <v>BC EMAX Unterföhring 2</v>
      </c>
      <c r="O173" s="345" t="str">
        <f t="shared" si="206"/>
        <v/>
      </c>
      <c r="P173" s="344" t="str">
        <f t="shared" si="206"/>
        <v>BC Comet Nürnberg</v>
      </c>
      <c r="Q173" s="345" t="str">
        <f t="shared" si="206"/>
        <v/>
      </c>
      <c r="R173" s="344" t="str">
        <f t="shared" si="206"/>
        <v>Schanzer Ingolstadt 1</v>
      </c>
      <c r="S173" s="345" t="str">
        <f t="shared" si="206"/>
        <v/>
      </c>
      <c r="T173" s="344" t="str">
        <f t="shared" si="206"/>
        <v>Bajuwaren München 1</v>
      </c>
      <c r="U173" s="345" t="str">
        <f t="shared" si="206"/>
        <v/>
      </c>
      <c r="V173" s="346"/>
      <c r="W173" s="346"/>
      <c r="AA173" s="90"/>
      <c r="AB173" s="86"/>
      <c r="AC173" s="344" t="str">
        <f>VLOOKUP(AC172,Schlüssel!$A$5:$K$14,2)</f>
        <v>High Roller Rosenheim 1</v>
      </c>
      <c r="AD173" s="345"/>
      <c r="AE173" s="344" t="str">
        <f>VLOOKUP(AE172,Schlüssel!$A$5:$K$14,2)</f>
        <v>Bowlinghaus Bamberg 1</v>
      </c>
      <c r="AF173" s="345"/>
      <c r="AG173" s="344" t="str">
        <f>VLOOKUP(AG172,Schlüssel!$A$5:$K$14,2)</f>
        <v>RW Lichtenhof Stein 1</v>
      </c>
      <c r="AH173" s="345"/>
      <c r="AI173" s="344" t="str">
        <f>VLOOKUP(AI172,Schlüssel!$A$5:$K$14,2)</f>
        <v>BK München 3</v>
      </c>
      <c r="AJ173" s="345"/>
      <c r="AK173" s="344" t="str">
        <f>VLOOKUP(AK172,Schlüssel!$A$5:$K$14,2)</f>
        <v>SG DJK Rimpar</v>
      </c>
      <c r="AL173" s="345"/>
      <c r="AM173" s="344" t="str">
        <f>VLOOKUP(AM172,Schlüssel!$A$5:$K$14,2)</f>
        <v>BC EMAX Unterföhring 2</v>
      </c>
      <c r="AN173" s="345"/>
      <c r="AO173" s="344" t="str">
        <f>VLOOKUP(AO172,Schlüssel!$A$5:$K$14,2)</f>
        <v>BC Comet Nürnberg</v>
      </c>
      <c r="AP173" s="345"/>
      <c r="AQ173" s="344" t="str">
        <f>VLOOKUP(AQ172,Schlüssel!$A$5:$K$14,2)</f>
        <v>Schanzer Ingolstadt 1</v>
      </c>
      <c r="AR173" s="345"/>
      <c r="AS173" s="344" t="str">
        <f>VLOOKUP(AS172,Schlüssel!$A$5:$K$14,2)</f>
        <v>Bajuwaren München 1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2" t="str">
        <f t="shared" si="207"/>
        <v/>
      </c>
      <c r="E174" s="342" t="str">
        <f t="shared" si="207"/>
        <v/>
      </c>
      <c r="F174" s="342" t="str">
        <f t="shared" si="207"/>
        <v/>
      </c>
      <c r="G174" s="342" t="str">
        <f t="shared" si="207"/>
        <v/>
      </c>
      <c r="H174" s="342" t="str">
        <f t="shared" si="207"/>
        <v/>
      </c>
      <c r="I174" s="342" t="str">
        <f t="shared" si="207"/>
        <v/>
      </c>
      <c r="J174" s="342" t="str">
        <f t="shared" si="207"/>
        <v/>
      </c>
      <c r="K174" s="342" t="str">
        <f t="shared" si="207"/>
        <v/>
      </c>
      <c r="L174" s="342" t="str">
        <f t="shared" si="207"/>
        <v/>
      </c>
      <c r="M174" s="342" t="str">
        <f t="shared" si="207"/>
        <v/>
      </c>
      <c r="N174" s="342" t="str">
        <f t="shared" si="206"/>
        <v/>
      </c>
      <c r="O174" s="342" t="str">
        <f t="shared" si="206"/>
        <v/>
      </c>
      <c r="P174" s="342" t="str">
        <f t="shared" si="206"/>
        <v/>
      </c>
      <c r="Q174" s="342" t="str">
        <f t="shared" si="206"/>
        <v/>
      </c>
      <c r="R174" s="342" t="str">
        <f t="shared" si="206"/>
        <v/>
      </c>
      <c r="S174" s="342" t="str">
        <f t="shared" si="206"/>
        <v/>
      </c>
      <c r="T174" s="342" t="str">
        <f t="shared" si="206"/>
        <v/>
      </c>
      <c r="U174" s="343" t="str">
        <f t="shared" si="206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8">IF(AA175=0,"",AA175)</f>
        <v>Spieler 1</v>
      </c>
      <c r="C175" s="367" t="str">
        <f t="shared" si="208"/>
        <v/>
      </c>
      <c r="D175" s="340">
        <f>IF(AC175=301,"",AC175)</f>
        <v>167</v>
      </c>
      <c r="E175" s="340" t="str">
        <f>IF(AD175=0,"",AD175)</f>
        <v/>
      </c>
      <c r="F175" s="340">
        <f>IF(AE175=301,"",AE175)</f>
        <v>194</v>
      </c>
      <c r="G175" s="340" t="str">
        <f>IF(AF175=0,"",AF175)</f>
        <v/>
      </c>
      <c r="H175" s="340">
        <f>IF(AG175=301,"",AG175)</f>
        <v>185</v>
      </c>
      <c r="I175" s="340" t="str">
        <f>IF(AH175=0,"",AH175)</f>
        <v/>
      </c>
      <c r="J175" s="340">
        <f>IF(AI175=301,"",AI175)</f>
        <v>202</v>
      </c>
      <c r="K175" s="340" t="str">
        <f>IF(AJ175=0,"",AJ175)</f>
        <v/>
      </c>
      <c r="L175" s="340">
        <f>IF(AK175=301,"",AK175)</f>
        <v>187</v>
      </c>
      <c r="M175" s="340" t="str">
        <f>IF(AL175=0,"",AL175)</f>
        <v/>
      </c>
      <c r="N175" s="340">
        <f>IF(AM175=301,"",AM175)</f>
        <v>179</v>
      </c>
      <c r="O175" s="340" t="str">
        <f>IF(AN175=0,"",AN175)</f>
        <v/>
      </c>
      <c r="P175" s="340">
        <f>IF(AO175=301,"",AO175)</f>
        <v>202</v>
      </c>
      <c r="Q175" s="340" t="str">
        <f>IF(AP175=0,"",AP175)</f>
        <v/>
      </c>
      <c r="R175" s="340">
        <f>IF(AQ175=301,"",AQ175)</f>
        <v>153</v>
      </c>
      <c r="S175" s="340" t="str">
        <f>IF(AR175=0,"",AR175)</f>
        <v/>
      </c>
      <c r="T175" s="340">
        <f>IF(AS175=301,"",AS175)</f>
        <v>171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167</v>
      </c>
      <c r="AD175" s="374"/>
      <c r="AE175" s="373">
        <f>ABS(INDEX(AE:AE,MATCH(AE172,$AA:$AA,0)+5)+INDEX(AE:AE,MATCH(AE172,$AA:$AA,0)+6)+INDEX(AE:AE,MATCH(AE172,$AA:$AA,0)+7))</f>
        <v>194</v>
      </c>
      <c r="AF175" s="374"/>
      <c r="AG175" s="373">
        <f>ABS(INDEX(AG:AG,MATCH(AG172,$AA:$AA,0)+5)+INDEX(AG:AG,MATCH(AG172,$AA:$AA,0)+6)+INDEX(AG:AG,MATCH(AG172,$AA:$AA,0)+7))</f>
        <v>185</v>
      </c>
      <c r="AH175" s="374"/>
      <c r="AI175" s="373">
        <f>ABS(INDEX(AI:AI,MATCH(AI172,$AA:$AA,0)+5)+INDEX(AI:AI,MATCH(AI172,$AA:$AA,0)+6)+INDEX(AI:AI,MATCH(AI172,$AA:$AA,0)+7))</f>
        <v>202</v>
      </c>
      <c r="AJ175" s="374"/>
      <c r="AK175" s="373">
        <f>ABS(INDEX(AK:AK,MATCH(AK172,$AA:$AA,0)+5)+INDEX(AK:AK,MATCH(AK172,$AA:$AA,0)+6)+INDEX(AK:AK,MATCH(AK172,$AA:$AA,0)+7))</f>
        <v>187</v>
      </c>
      <c r="AL175" s="374"/>
      <c r="AM175" s="373">
        <f>ABS(INDEX(AM:AM,MATCH(AM172,$AA:$AA,0)+5)+INDEX(AM:AM,MATCH(AM172,$AA:$AA,0)+6)+INDEX(AM:AM,MATCH(AM172,$AA:$AA,0)+7))</f>
        <v>179</v>
      </c>
      <c r="AN175" s="374"/>
      <c r="AO175" s="373">
        <f>ABS(INDEX(AO:AO,MATCH(AO172,$AA:$AA,0)+5)+INDEX(AO:AO,MATCH(AO172,$AA:$AA,0)+6)+INDEX(AO:AO,MATCH(AO172,$AA:$AA,0)+7))</f>
        <v>202</v>
      </c>
      <c r="AP175" s="374"/>
      <c r="AQ175" s="373">
        <f>ABS(INDEX(AQ:AQ,MATCH(AQ172,$AA:$AA,0)+5)+INDEX(AQ:AQ,MATCH(AQ172,$AA:$AA,0)+6)+INDEX(AQ:AQ,MATCH(AQ172,$AA:$AA,0)+7))</f>
        <v>153</v>
      </c>
      <c r="AR175" s="374"/>
      <c r="AS175" s="373">
        <f>ABS(INDEX(AS:AS,MATCH(AS172,$AA:$AA,0)+5)+INDEX(AS:AS,MATCH(AS172,$AA:$AA,0)+6)+INDEX(AS:AS,MATCH(AS172,$AA:$AA,0)+7))</f>
        <v>171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8"/>
        <v>Spieler 2</v>
      </c>
      <c r="C176" s="367" t="str">
        <f t="shared" si="208"/>
        <v/>
      </c>
      <c r="D176" s="340">
        <f>IF(AC176=301,"",AC176)</f>
        <v>149</v>
      </c>
      <c r="E176" s="340" t="str">
        <f>IF(AD176=0,"",AD176)</f>
        <v/>
      </c>
      <c r="F176" s="340">
        <f>IF(AE176=301,"",AE176)</f>
        <v>217</v>
      </c>
      <c r="G176" s="340" t="str">
        <f>IF(AF176=0,"",AF176)</f>
        <v/>
      </c>
      <c r="H176" s="340">
        <f>IF(AG176=301,"",AG176)</f>
        <v>184</v>
      </c>
      <c r="I176" s="340" t="str">
        <f>IF(AH176=0,"",AH176)</f>
        <v/>
      </c>
      <c r="J176" s="340">
        <f>IF(AI176=301,"",AI176)</f>
        <v>181</v>
      </c>
      <c r="K176" s="340" t="str">
        <f>IF(AJ176=0,"",AJ176)</f>
        <v/>
      </c>
      <c r="L176" s="340">
        <f>IF(AK176=301,"",AK176)</f>
        <v>197</v>
      </c>
      <c r="M176" s="340" t="str">
        <f>IF(AL176=0,"",AL176)</f>
        <v/>
      </c>
      <c r="N176" s="340">
        <f>IF(AM176=301,"",AM176)</f>
        <v>188</v>
      </c>
      <c r="O176" s="340" t="str">
        <f>IF(AN176=0,"",AN176)</f>
        <v/>
      </c>
      <c r="P176" s="340">
        <f>IF(AO176=301,"",AO176)</f>
        <v>192</v>
      </c>
      <c r="Q176" s="340" t="str">
        <f>IF(AP176=0,"",AP176)</f>
        <v/>
      </c>
      <c r="R176" s="340">
        <f>IF(AQ176=301,"",AQ176)</f>
        <v>192</v>
      </c>
      <c r="S176" s="340" t="str">
        <f>IF(AR176=0,"",AR176)</f>
        <v/>
      </c>
      <c r="T176" s="340">
        <f>IF(AS176=301,"",AS176)</f>
        <v>199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149</v>
      </c>
      <c r="AD176" s="376"/>
      <c r="AE176" s="375">
        <f>ABS(INDEX(AE:AE,MATCH(AE172,$AA:$AA,0)+8)+INDEX(AE:AE,MATCH(AE172,$AA:$AA,0)+9)+INDEX(AE:AE,MATCH(AE172,$AA:$AA,0)+10))</f>
        <v>217</v>
      </c>
      <c r="AF176" s="376"/>
      <c r="AG176" s="375">
        <f>ABS(INDEX(AG:AG,MATCH(AG172,$AA:$AA,0)+8)+INDEX(AG:AG,MATCH(AG172,$AA:$AA,0)+9)+INDEX(AG:AG,MATCH(AG172,$AA:$AA,0)+10))</f>
        <v>184</v>
      </c>
      <c r="AH176" s="376"/>
      <c r="AI176" s="375">
        <f>ABS(INDEX(AI:AI,MATCH(AI172,$AA:$AA,0)+8)+INDEX(AI:AI,MATCH(AI172,$AA:$AA,0)+9)+INDEX(AI:AI,MATCH(AI172,$AA:$AA,0)+10))</f>
        <v>181</v>
      </c>
      <c r="AJ176" s="376"/>
      <c r="AK176" s="375">
        <f>ABS(INDEX(AK:AK,MATCH(AK172,$AA:$AA,0)+8)+INDEX(AK:AK,MATCH(AK172,$AA:$AA,0)+9)+INDEX(AK:AK,MATCH(AK172,$AA:$AA,0)+10))</f>
        <v>197</v>
      </c>
      <c r="AL176" s="376"/>
      <c r="AM176" s="375">
        <f>ABS(INDEX(AM:AM,MATCH(AM172,$AA:$AA,0)+8)+INDEX(AM:AM,MATCH(AM172,$AA:$AA,0)+9)+INDEX(AM:AM,MATCH(AM172,$AA:$AA,0)+10))</f>
        <v>188</v>
      </c>
      <c r="AN176" s="376"/>
      <c r="AO176" s="375">
        <f>ABS(INDEX(AO:AO,MATCH(AO172,$AA:$AA,0)+8)+INDEX(AO:AO,MATCH(AO172,$AA:$AA,0)+9)+INDEX(AO:AO,MATCH(AO172,$AA:$AA,0)+10))</f>
        <v>192</v>
      </c>
      <c r="AP176" s="376"/>
      <c r="AQ176" s="375">
        <f>ABS(INDEX(AQ:AQ,MATCH(AQ172,$AA:$AA,0)+8)+INDEX(AQ:AQ,MATCH(AQ172,$AA:$AA,0)+9)+INDEX(AQ:AQ,MATCH(AQ172,$AA:$AA,0)+10))</f>
        <v>192</v>
      </c>
      <c r="AR176" s="376"/>
      <c r="AS176" s="375">
        <f>ABS(INDEX(AS:AS,MATCH(AS172,$AA:$AA,0)+8)+INDEX(AS:AS,MATCH(AS172,$AA:$AA,0)+9)+INDEX(AS:AS,MATCH(AS172,$AA:$AA,0)+10))</f>
        <v>199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8"/>
        <v>Spieler 3</v>
      </c>
      <c r="C177" s="367" t="str">
        <f t="shared" si="208"/>
        <v/>
      </c>
      <c r="D177" s="340">
        <f>IF(AC177=301,"",AC177)</f>
        <v>195</v>
      </c>
      <c r="E177" s="340" t="str">
        <f>IF(AD177=0,"",AD177)</f>
        <v/>
      </c>
      <c r="F177" s="340">
        <f>IF(AE177=301,"",AE177)</f>
        <v>188</v>
      </c>
      <c r="G177" s="340" t="str">
        <f>IF(AF177=0,"",AF177)</f>
        <v/>
      </c>
      <c r="H177" s="340">
        <f>IF(AG177=301,"",AG177)</f>
        <v>206</v>
      </c>
      <c r="I177" s="340" t="str">
        <f>IF(AH177=0,"",AH177)</f>
        <v/>
      </c>
      <c r="J177" s="340">
        <f>IF(AI177=301,"",AI177)</f>
        <v>128</v>
      </c>
      <c r="K177" s="340" t="str">
        <f>IF(AJ177=0,"",AJ177)</f>
        <v/>
      </c>
      <c r="L177" s="340">
        <f>IF(AK177=301,"",AK177)</f>
        <v>145</v>
      </c>
      <c r="M177" s="340" t="str">
        <f>IF(AL177=0,"",AL177)</f>
        <v/>
      </c>
      <c r="N177" s="340">
        <f>IF(AM177=301,"",AM177)</f>
        <v>192</v>
      </c>
      <c r="O177" s="340" t="str">
        <f>IF(AN177=0,"",AN177)</f>
        <v/>
      </c>
      <c r="P177" s="340">
        <f>IF(AO177=301,"",AO177)</f>
        <v>192</v>
      </c>
      <c r="Q177" s="340" t="str">
        <f>IF(AP177=0,"",AP177)</f>
        <v/>
      </c>
      <c r="R177" s="340">
        <f>IF(AQ177=301,"",AQ177)</f>
        <v>197</v>
      </c>
      <c r="S177" s="340" t="str">
        <f>IF(AR177=0,"",AR177)</f>
        <v/>
      </c>
      <c r="T177" s="340">
        <f>IF(AS177=301,"",AS177)</f>
        <v>209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195</v>
      </c>
      <c r="AD177" s="376"/>
      <c r="AE177" s="375">
        <f>ABS(INDEX(AE:AE,MATCH(AE172,$AA:$AA,0)+11)+INDEX(AE:AE,MATCH(AE172,$AA:$AA,0)+12)+INDEX(AE:AE,MATCH(AE172,$AA:$AA,0)+13))</f>
        <v>188</v>
      </c>
      <c r="AF177" s="376"/>
      <c r="AG177" s="375">
        <f>ABS(INDEX(AG:AG,MATCH(AG172,$AA:$AA,0)+11)+INDEX(AG:AG,MATCH(AG172,$AA:$AA,0)+12)+INDEX(AG:AG,MATCH(AG172,$AA:$AA,0)+13))</f>
        <v>206</v>
      </c>
      <c r="AH177" s="376"/>
      <c r="AI177" s="375">
        <f>ABS(INDEX(AI:AI,MATCH(AI172,$AA:$AA,0)+11)+INDEX(AI:AI,MATCH(AI172,$AA:$AA,0)+12)+INDEX(AI:AI,MATCH(AI172,$AA:$AA,0)+13))</f>
        <v>128</v>
      </c>
      <c r="AJ177" s="376"/>
      <c r="AK177" s="375">
        <f>ABS(INDEX(AK:AK,MATCH(AK172,$AA:$AA,0)+11)+INDEX(AK:AK,MATCH(AK172,$AA:$AA,0)+12)+INDEX(AK:AK,MATCH(AK172,$AA:$AA,0)+13))</f>
        <v>145</v>
      </c>
      <c r="AL177" s="376"/>
      <c r="AM177" s="375">
        <f>ABS(INDEX(AM:AM,MATCH(AM172,$AA:$AA,0)+11)+INDEX(AM:AM,MATCH(AM172,$AA:$AA,0)+12)+INDEX(AM:AM,MATCH(AM172,$AA:$AA,0)+13))</f>
        <v>192</v>
      </c>
      <c r="AN177" s="376"/>
      <c r="AO177" s="375">
        <f>ABS(INDEX(AO:AO,MATCH(AO172,$AA:$AA,0)+11)+INDEX(AO:AO,MATCH(AO172,$AA:$AA,0)+12)+INDEX(AO:AO,MATCH(AO172,$AA:$AA,0)+13))</f>
        <v>192</v>
      </c>
      <c r="AP177" s="376"/>
      <c r="AQ177" s="375">
        <f>ABS(INDEX(AQ:AQ,MATCH(AQ172,$AA:$AA,0)+11)+INDEX(AQ:AQ,MATCH(AQ172,$AA:$AA,0)+12)+INDEX(AQ:AQ,MATCH(AQ172,$AA:$AA,0)+13))</f>
        <v>197</v>
      </c>
      <c r="AR177" s="376"/>
      <c r="AS177" s="375">
        <f>ABS(INDEX(AS:AS,MATCH(AS172,$AA:$AA,0)+11)+INDEX(AS:AS,MATCH(AS172,$AA:$AA,0)+12)+INDEX(AS:AS,MATCH(AS172,$AA:$AA,0)+13))</f>
        <v>209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8"/>
        <v>Spieler 4</v>
      </c>
      <c r="C178" s="367" t="str">
        <f t="shared" si="208"/>
        <v/>
      </c>
      <c r="D178" s="340">
        <f>IF(AC178=301,"",AC178)</f>
        <v>163</v>
      </c>
      <c r="E178" s="340" t="str">
        <f>IF(AD178=0,"",AD178)</f>
        <v/>
      </c>
      <c r="F178" s="340">
        <f>IF(AE178=301,"",AE178)</f>
        <v>190</v>
      </c>
      <c r="G178" s="340" t="str">
        <f>IF(AF178=0,"",AF178)</f>
        <v/>
      </c>
      <c r="H178" s="340">
        <f>IF(AG178=301,"",AG178)</f>
        <v>199</v>
      </c>
      <c r="I178" s="340" t="str">
        <f>IF(AH178=0,"",AH178)</f>
        <v/>
      </c>
      <c r="J178" s="340">
        <f>IF(AI178=301,"",AI178)</f>
        <v>244</v>
      </c>
      <c r="K178" s="340" t="str">
        <f>IF(AJ178=0,"",AJ178)</f>
        <v/>
      </c>
      <c r="L178" s="340">
        <f>IF(AK178=301,"",AK178)</f>
        <v>211</v>
      </c>
      <c r="M178" s="340" t="str">
        <f>IF(AL178=0,"",AL178)</f>
        <v/>
      </c>
      <c r="N178" s="340">
        <f>IF(AM178=301,"",AM178)</f>
        <v>190</v>
      </c>
      <c r="O178" s="340" t="str">
        <f>IF(AN178=0,"",AN178)</f>
        <v/>
      </c>
      <c r="P178" s="340">
        <f>IF(AO178=301,"",AO178)</f>
        <v>204</v>
      </c>
      <c r="Q178" s="340" t="str">
        <f>IF(AP178=0,"",AP178)</f>
        <v/>
      </c>
      <c r="R178" s="340">
        <f>IF(AQ178=301,"",AQ178)</f>
        <v>195</v>
      </c>
      <c r="S178" s="340" t="str">
        <f>IF(AR178=0,"",AR178)</f>
        <v/>
      </c>
      <c r="T178" s="340">
        <f>IF(AS178=301,"",AS178)</f>
        <v>146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163</v>
      </c>
      <c r="AD178" s="376"/>
      <c r="AE178" s="375">
        <f>ABS(INDEX(AE:AE,MATCH(AE172,$AA:$AA,0)+14)+INDEX(AE:AE,MATCH(AE172,$AA:$AA,0)+15)+INDEX(AE:AE,MATCH(AE172,$AA:$AA,0)+16))</f>
        <v>190</v>
      </c>
      <c r="AF178" s="376"/>
      <c r="AG178" s="375">
        <f>ABS(INDEX(AG:AG,MATCH(AG172,$AA:$AA,0)+14)+INDEX(AG:AG,MATCH(AG172,$AA:$AA,0)+15)+INDEX(AG:AG,MATCH(AG172,$AA:$AA,0)+16))</f>
        <v>199</v>
      </c>
      <c r="AH178" s="376"/>
      <c r="AI178" s="375">
        <f>ABS(INDEX(AI:AI,MATCH(AI172,$AA:$AA,0)+14)+INDEX(AI:AI,MATCH(AI172,$AA:$AA,0)+15)+INDEX(AI:AI,MATCH(AI172,$AA:$AA,0)+16))</f>
        <v>244</v>
      </c>
      <c r="AJ178" s="376"/>
      <c r="AK178" s="375">
        <f>ABS(INDEX(AK:AK,MATCH(AK172,$AA:$AA,0)+14)+INDEX(AK:AK,MATCH(AK172,$AA:$AA,0)+15)+INDEX(AK:AK,MATCH(AK172,$AA:$AA,0)+16))</f>
        <v>211</v>
      </c>
      <c r="AL178" s="376"/>
      <c r="AM178" s="375">
        <f>ABS(INDEX(AM:AM,MATCH(AM172,$AA:$AA,0)+14)+INDEX(AM:AM,MATCH(AM172,$AA:$AA,0)+15)+INDEX(AM:AM,MATCH(AM172,$AA:$AA,0)+16))</f>
        <v>190</v>
      </c>
      <c r="AN178" s="376"/>
      <c r="AO178" s="375">
        <f>ABS(INDEX(AO:AO,MATCH(AO172,$AA:$AA,0)+14)+INDEX(AO:AO,MATCH(AO172,$AA:$AA,0)+15)+INDEX(AO:AO,MATCH(AO172,$AA:$AA,0)+16))</f>
        <v>204</v>
      </c>
      <c r="AP178" s="376"/>
      <c r="AQ178" s="375">
        <f>ABS(INDEX(AQ:AQ,MATCH(AQ172,$AA:$AA,0)+14)+INDEX(AQ:AQ,MATCH(AQ172,$AA:$AA,0)+15)+INDEX(AQ:AQ,MATCH(AQ172,$AA:$AA,0)+16))</f>
        <v>195</v>
      </c>
      <c r="AR178" s="376"/>
      <c r="AS178" s="375">
        <f>ABS(INDEX(AS:AS,MATCH(AS172,$AA:$AA,0)+14)+INDEX(AS:AS,MATCH(AS172,$AA:$AA,0)+15)+INDEX(AS:AS,MATCH(AS172,$AA:$AA,0)+16))</f>
        <v>146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8"/>
        <v>Gesamt</v>
      </c>
      <c r="C179" s="356" t="str">
        <f t="shared" si="208"/>
        <v/>
      </c>
      <c r="D179" s="339">
        <f>IF(AC179=1505,"",AC179)</f>
        <v>674</v>
      </c>
      <c r="E179" s="339" t="str">
        <f>IF(AD179=0,"",AD179)</f>
        <v/>
      </c>
      <c r="F179" s="339">
        <f>IF(AE179=1505,"",AE179)</f>
        <v>789</v>
      </c>
      <c r="G179" s="339" t="str">
        <f>IF(AF179=0,"",AF179)</f>
        <v/>
      </c>
      <c r="H179" s="339">
        <f>IF(AG179=1505,"",AG179)</f>
        <v>774</v>
      </c>
      <c r="I179" s="339" t="str">
        <f>IF(AH179=0,"",AH179)</f>
        <v/>
      </c>
      <c r="J179" s="339">
        <f>IF(AI179=1505,"",AI179)</f>
        <v>755</v>
      </c>
      <c r="K179" s="339" t="str">
        <f>IF(AJ179=0,"",AJ179)</f>
        <v/>
      </c>
      <c r="L179" s="339">
        <f>IF(AK179=1505,"",AK179)</f>
        <v>740</v>
      </c>
      <c r="M179" s="339" t="str">
        <f>IF(AL179=0,"",AL179)</f>
        <v/>
      </c>
      <c r="N179" s="339">
        <f>IF(AM179=1505,"",AM179)</f>
        <v>749</v>
      </c>
      <c r="O179" s="339" t="str">
        <f>IF(AN179=0,"",AN179)</f>
        <v/>
      </c>
      <c r="P179" s="339">
        <f>IF(AO179=1505,"",AO179)</f>
        <v>790</v>
      </c>
      <c r="Q179" s="339" t="str">
        <f>IF(AP179=0,"",AP179)</f>
        <v/>
      </c>
      <c r="R179" s="339">
        <f>IF(AQ179=1505,"",AQ179)</f>
        <v>737</v>
      </c>
      <c r="S179" s="339" t="str">
        <f>IF(AR179=0,"",AR179)</f>
        <v/>
      </c>
      <c r="T179" s="339">
        <f>IF(AS179=1505,"",AS179)</f>
        <v>725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674</v>
      </c>
      <c r="AD179" s="356"/>
      <c r="AE179" s="355">
        <f>SUM(AE175:AE178)</f>
        <v>789</v>
      </c>
      <c r="AF179" s="356"/>
      <c r="AG179" s="355">
        <f>SUM(AG175:AG178)</f>
        <v>774</v>
      </c>
      <c r="AH179" s="356"/>
      <c r="AI179" s="355">
        <f>SUM(AI175:AI178)</f>
        <v>755</v>
      </c>
      <c r="AJ179" s="356"/>
      <c r="AK179" s="355">
        <f>SUM(AK175:AK178)</f>
        <v>740</v>
      </c>
      <c r="AL179" s="356"/>
      <c r="AM179" s="355">
        <f>SUM(AM175:AM178)</f>
        <v>749</v>
      </c>
      <c r="AN179" s="356"/>
      <c r="AO179" s="355">
        <f>SUM(AO175:AO178)</f>
        <v>790</v>
      </c>
      <c r="AP179" s="356"/>
      <c r="AQ179" s="355">
        <f>SUM(AQ175:AQ178)</f>
        <v>737</v>
      </c>
      <c r="AR179" s="356"/>
      <c r="AS179" s="355">
        <f>SUM(AS175:AS178)</f>
        <v>725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02.11./03.11.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02.11./03.11.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Nürnberg West Bowling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49">
        <f>IF(AD187="","",AD187)</f>
        <v>0</v>
      </c>
      <c r="F187" s="75">
        <f t="shared" ref="F187:F200" si="209">IF(AE187=0,"",AE187)</f>
        <v>153</v>
      </c>
      <c r="G187" s="349">
        <f>IF(AF187="","",AF187)</f>
        <v>0</v>
      </c>
      <c r="H187" s="75">
        <f t="shared" ref="H187:H200" si="210">IF(AG187=0,"",AG187)</f>
        <v>189</v>
      </c>
      <c r="I187" s="349">
        <f>IF(AH187="","",AH187)</f>
        <v>1</v>
      </c>
      <c r="J187" s="75">
        <f t="shared" ref="J187:J200" si="211">IF(AI187=0,"",AI187)</f>
        <v>171</v>
      </c>
      <c r="K187" s="349">
        <f>IF(AJ187="","",AJ187)</f>
        <v>1</v>
      </c>
      <c r="L187" s="75">
        <f t="shared" ref="L187:L200" si="212">IF(AK187=0,"",AK187)</f>
        <v>169</v>
      </c>
      <c r="M187" s="349">
        <f>IF(AL187="","",AL187)</f>
        <v>1</v>
      </c>
      <c r="N187" s="75">
        <f>IF(AM187=0,"",AM187)</f>
        <v>220</v>
      </c>
      <c r="O187" s="349">
        <f>IF(AN187="","",AN187)</f>
        <v>1</v>
      </c>
      <c r="P187" s="75">
        <f t="shared" ref="P187:P200" si="213">IF(AO187=0,"",AO187)</f>
        <v>167</v>
      </c>
      <c r="Q187" s="349">
        <f>IF(AP187="","",AP187)</f>
        <v>0</v>
      </c>
      <c r="R187" s="75">
        <f t="shared" ref="R187:R200" si="214">IF(AQ187=0,"",AQ187)</f>
        <v>153</v>
      </c>
      <c r="S187" s="349">
        <f>IF(AR187="","",AR187)</f>
        <v>0</v>
      </c>
      <c r="T187" s="75">
        <f t="shared" ref="T187:T200" si="215">IF(AS187=0,"",AS187)</f>
        <v>141</v>
      </c>
      <c r="U187" s="349">
        <f>IF(AT187="","",AT187)</f>
        <v>0</v>
      </c>
      <c r="V187" s="75">
        <f t="shared" ref="V187:V200" si="216">IF(AU187=0,"",AU187)</f>
        <v>1507</v>
      </c>
      <c r="W187" s="349">
        <f>IF(AV187="","",AV187)</f>
        <v>4</v>
      </c>
      <c r="Z187" s="352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69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0"/>
      <c r="F188" s="78" t="str">
        <f t="shared" si="209"/>
        <v/>
      </c>
      <c r="G188" s="350"/>
      <c r="H188" s="78" t="str">
        <f t="shared" si="210"/>
        <v/>
      </c>
      <c r="I188" s="350"/>
      <c r="J188" s="78" t="str">
        <f t="shared" si="211"/>
        <v/>
      </c>
      <c r="K188" s="350"/>
      <c r="L188" s="78" t="str">
        <f t="shared" si="212"/>
        <v/>
      </c>
      <c r="M188" s="350"/>
      <c r="N188" s="78" t="str">
        <f t="shared" ref="N188:N200" si="229">IF(AM188=0,"",AM188)</f>
        <v/>
      </c>
      <c r="O188" s="350"/>
      <c r="P188" s="78" t="str">
        <f t="shared" si="213"/>
        <v/>
      </c>
      <c r="Q188" s="350"/>
      <c r="R188" s="78" t="str">
        <f t="shared" si="214"/>
        <v/>
      </c>
      <c r="S188" s="350"/>
      <c r="T188" s="78" t="str">
        <f t="shared" si="215"/>
        <v/>
      </c>
      <c r="U188" s="350"/>
      <c r="V188" s="78" t="str">
        <f t="shared" si="216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0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1"/>
      <c r="F189" s="69" t="str">
        <f t="shared" si="209"/>
        <v/>
      </c>
      <c r="G189" s="351"/>
      <c r="H189" s="69" t="str">
        <f t="shared" si="210"/>
        <v/>
      </c>
      <c r="I189" s="351"/>
      <c r="J189" s="69" t="str">
        <f t="shared" si="211"/>
        <v/>
      </c>
      <c r="K189" s="351"/>
      <c r="L189" s="69" t="str">
        <f t="shared" si="212"/>
        <v/>
      </c>
      <c r="M189" s="351"/>
      <c r="N189" s="69" t="str">
        <f t="shared" si="229"/>
        <v/>
      </c>
      <c r="O189" s="351"/>
      <c r="P189" s="69" t="str">
        <f t="shared" si="213"/>
        <v/>
      </c>
      <c r="Q189" s="351"/>
      <c r="R189" s="69" t="str">
        <f t="shared" si="214"/>
        <v/>
      </c>
      <c r="S189" s="351"/>
      <c r="T189" s="69" t="str">
        <f t="shared" si="215"/>
        <v/>
      </c>
      <c r="U189" s="351"/>
      <c r="V189" s="69" t="str">
        <f t="shared" si="216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68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49">
        <f>IF(AD190="","",AD190)</f>
        <v>1</v>
      </c>
      <c r="F190" s="75">
        <f t="shared" si="209"/>
        <v>184</v>
      </c>
      <c r="G190" s="349">
        <f>IF(AF190="","",AF190)</f>
        <v>0</v>
      </c>
      <c r="H190" s="75">
        <f t="shared" si="210"/>
        <v>168</v>
      </c>
      <c r="I190" s="349">
        <f>IF(AH190="","",AH190)</f>
        <v>0</v>
      </c>
      <c r="J190" s="75">
        <f t="shared" si="211"/>
        <v>176</v>
      </c>
      <c r="K190" s="349">
        <f>IF(AJ190="","",AJ190)</f>
        <v>1</v>
      </c>
      <c r="L190" s="75">
        <f t="shared" si="212"/>
        <v>168</v>
      </c>
      <c r="M190" s="349">
        <f>IF(AL190="","",AL190)</f>
        <v>1</v>
      </c>
      <c r="N190" s="75">
        <f t="shared" si="229"/>
        <v>154</v>
      </c>
      <c r="O190" s="349">
        <f>IF(AN190="","",AN190)</f>
        <v>0</v>
      </c>
      <c r="P190" s="75">
        <f t="shared" si="213"/>
        <v>168</v>
      </c>
      <c r="Q190" s="349">
        <f>IF(AP190="","",AP190)</f>
        <v>0</v>
      </c>
      <c r="R190" s="75">
        <f t="shared" si="214"/>
        <v>192</v>
      </c>
      <c r="S190" s="349">
        <f>IF(AR190="","",AR190)</f>
        <v>0</v>
      </c>
      <c r="T190" s="75">
        <f t="shared" si="215"/>
        <v>135</v>
      </c>
      <c r="U190" s="349">
        <f>IF(AT190="","",AT190)</f>
        <v>0</v>
      </c>
      <c r="V190" s="75">
        <f t="shared" si="216"/>
        <v>1550</v>
      </c>
      <c r="W190" s="349">
        <f>IF(AV190="","",AV190)</f>
        <v>3</v>
      </c>
      <c r="Z190" s="352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69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0"/>
      <c r="F191" s="78" t="str">
        <f t="shared" si="209"/>
        <v/>
      </c>
      <c r="G191" s="350"/>
      <c r="H191" s="78" t="str">
        <f t="shared" si="210"/>
        <v/>
      </c>
      <c r="I191" s="350"/>
      <c r="J191" s="78" t="str">
        <f t="shared" si="211"/>
        <v/>
      </c>
      <c r="K191" s="350"/>
      <c r="L191" s="78" t="str">
        <f t="shared" si="212"/>
        <v/>
      </c>
      <c r="M191" s="350"/>
      <c r="N191" s="78" t="str">
        <f t="shared" si="229"/>
        <v/>
      </c>
      <c r="O191" s="350"/>
      <c r="P191" s="78" t="str">
        <f t="shared" si="213"/>
        <v/>
      </c>
      <c r="Q191" s="350"/>
      <c r="R191" s="78" t="str">
        <f t="shared" si="214"/>
        <v/>
      </c>
      <c r="S191" s="350"/>
      <c r="T191" s="78" t="str">
        <f t="shared" si="215"/>
        <v/>
      </c>
      <c r="U191" s="350"/>
      <c r="V191" s="78" t="str">
        <f t="shared" si="216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0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1"/>
      <c r="F192" s="69" t="str">
        <f t="shared" si="209"/>
        <v/>
      </c>
      <c r="G192" s="351"/>
      <c r="H192" s="69" t="str">
        <f t="shared" si="210"/>
        <v/>
      </c>
      <c r="I192" s="351"/>
      <c r="J192" s="69" t="str">
        <f t="shared" si="211"/>
        <v/>
      </c>
      <c r="K192" s="351"/>
      <c r="L192" s="69" t="str">
        <f t="shared" si="212"/>
        <v/>
      </c>
      <c r="M192" s="351"/>
      <c r="N192" s="69" t="str">
        <f t="shared" si="229"/>
        <v/>
      </c>
      <c r="O192" s="351"/>
      <c r="P192" s="69" t="str">
        <f t="shared" si="213"/>
        <v/>
      </c>
      <c r="Q192" s="351"/>
      <c r="R192" s="69" t="str">
        <f t="shared" si="214"/>
        <v/>
      </c>
      <c r="S192" s="351"/>
      <c r="T192" s="69" t="str">
        <f t="shared" si="215"/>
        <v/>
      </c>
      <c r="U192" s="351"/>
      <c r="V192" s="69" t="str">
        <f t="shared" si="216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68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49">
        <f>IF(AD193="","",AD193)</f>
        <v>1</v>
      </c>
      <c r="F193" s="75">
        <f t="shared" si="209"/>
        <v>188</v>
      </c>
      <c r="G193" s="349">
        <f>IF(AF193="","",AF193)</f>
        <v>0</v>
      </c>
      <c r="H193" s="75">
        <f t="shared" si="210"/>
        <v>173</v>
      </c>
      <c r="I193" s="349">
        <f>IF(AH193="","",AH193)</f>
        <v>0</v>
      </c>
      <c r="J193" s="75">
        <f t="shared" si="211"/>
        <v>224</v>
      </c>
      <c r="K193" s="349">
        <f>IF(AJ193="","",AJ193)</f>
        <v>1</v>
      </c>
      <c r="L193" s="75" t="str">
        <f t="shared" si="212"/>
        <v/>
      </c>
      <c r="M193" s="349">
        <f>IF(AL193="","",AL193)</f>
        <v>0</v>
      </c>
      <c r="N193" s="75" t="str">
        <f t="shared" si="229"/>
        <v/>
      </c>
      <c r="O193" s="349">
        <f>IF(AN193="","",AN193)</f>
        <v>1</v>
      </c>
      <c r="P193" s="75" t="str">
        <f t="shared" si="213"/>
        <v/>
      </c>
      <c r="Q193" s="349">
        <f>IF(AP193="","",AP193)</f>
        <v>0</v>
      </c>
      <c r="R193" s="75" t="str">
        <f t="shared" si="214"/>
        <v/>
      </c>
      <c r="S193" s="349">
        <f>IF(AR193="","",AR193)</f>
        <v>1</v>
      </c>
      <c r="T193" s="75" t="str">
        <f t="shared" si="215"/>
        <v/>
      </c>
      <c r="U193" s="349">
        <f>IF(AT193="","",AT193)</f>
        <v>0</v>
      </c>
      <c r="V193" s="75">
        <f t="shared" si="216"/>
        <v>777</v>
      </c>
      <c r="W193" s="349">
        <f>IF(AV193="","",AV193)</f>
        <v>4</v>
      </c>
      <c r="Z193" s="352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69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50"/>
      <c r="F194" s="78" t="str">
        <f t="shared" si="209"/>
        <v/>
      </c>
      <c r="G194" s="350"/>
      <c r="H194" s="78" t="str">
        <f t="shared" si="210"/>
        <v/>
      </c>
      <c r="I194" s="350"/>
      <c r="J194" s="78" t="str">
        <f t="shared" si="211"/>
        <v/>
      </c>
      <c r="K194" s="350"/>
      <c r="L194" s="78">
        <f t="shared" si="212"/>
        <v>139</v>
      </c>
      <c r="M194" s="350"/>
      <c r="N194" s="78">
        <f t="shared" si="229"/>
        <v>181</v>
      </c>
      <c r="O194" s="350"/>
      <c r="P194" s="78">
        <f t="shared" si="213"/>
        <v>147</v>
      </c>
      <c r="Q194" s="350"/>
      <c r="R194" s="78">
        <f t="shared" si="214"/>
        <v>197</v>
      </c>
      <c r="S194" s="350"/>
      <c r="T194" s="78">
        <f t="shared" si="215"/>
        <v>178</v>
      </c>
      <c r="U194" s="350"/>
      <c r="V194" s="78">
        <f t="shared" si="216"/>
        <v>842</v>
      </c>
      <c r="W194" s="350"/>
      <c r="Z194" s="353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0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1"/>
      <c r="F195" s="69" t="str">
        <f t="shared" si="209"/>
        <v/>
      </c>
      <c r="G195" s="351"/>
      <c r="H195" s="69" t="str">
        <f t="shared" si="210"/>
        <v/>
      </c>
      <c r="I195" s="351"/>
      <c r="J195" s="69" t="str">
        <f t="shared" si="211"/>
        <v/>
      </c>
      <c r="K195" s="351"/>
      <c r="L195" s="69" t="str">
        <f t="shared" si="212"/>
        <v/>
      </c>
      <c r="M195" s="351"/>
      <c r="N195" s="69" t="str">
        <f t="shared" si="229"/>
        <v/>
      </c>
      <c r="O195" s="351"/>
      <c r="P195" s="69" t="str">
        <f t="shared" si="213"/>
        <v/>
      </c>
      <c r="Q195" s="351"/>
      <c r="R195" s="69" t="str">
        <f t="shared" si="214"/>
        <v/>
      </c>
      <c r="S195" s="351"/>
      <c r="T195" s="69" t="str">
        <f t="shared" si="215"/>
        <v/>
      </c>
      <c r="U195" s="351"/>
      <c r="V195" s="69" t="str">
        <f t="shared" si="216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49">
        <f>IF(AD196="","",AD196)</f>
        <v>0</v>
      </c>
      <c r="F196" s="75">
        <f t="shared" si="209"/>
        <v>211</v>
      </c>
      <c r="G196" s="349">
        <f>IF(AF196="","",AF196)</f>
        <v>1</v>
      </c>
      <c r="H196" s="75">
        <f t="shared" si="210"/>
        <v>207</v>
      </c>
      <c r="I196" s="349">
        <f>IF(AH196="","",AH196)</f>
        <v>1</v>
      </c>
      <c r="J196" s="75">
        <f t="shared" si="211"/>
        <v>220</v>
      </c>
      <c r="K196" s="349">
        <f>IF(AJ196="","",AJ196)</f>
        <v>1</v>
      </c>
      <c r="L196" s="75">
        <f t="shared" si="212"/>
        <v>189</v>
      </c>
      <c r="M196" s="349">
        <f>IF(AL196="","",AL196)</f>
        <v>0</v>
      </c>
      <c r="N196" s="75">
        <f t="shared" si="229"/>
        <v>152</v>
      </c>
      <c r="O196" s="349">
        <f>IF(AN196="","",AN196)</f>
        <v>0</v>
      </c>
      <c r="P196" s="75">
        <f t="shared" si="213"/>
        <v>183</v>
      </c>
      <c r="Q196" s="349">
        <f>IF(AP196="","",AP196)</f>
        <v>1</v>
      </c>
      <c r="R196" s="75">
        <f t="shared" si="214"/>
        <v>195</v>
      </c>
      <c r="S196" s="349">
        <f>IF(AR196="","",AR196)</f>
        <v>1</v>
      </c>
      <c r="T196" s="75">
        <f t="shared" si="215"/>
        <v>177</v>
      </c>
      <c r="U196" s="349">
        <f>IF(AT196="","",AT196)</f>
        <v>0</v>
      </c>
      <c r="V196" s="75">
        <f t="shared" si="216"/>
        <v>1722</v>
      </c>
      <c r="W196" s="349">
        <f>IF(AV196="","",AV196)</f>
        <v>5</v>
      </c>
      <c r="Z196" s="352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0"/>
      <c r="F197" s="78" t="str">
        <f t="shared" si="209"/>
        <v/>
      </c>
      <c r="G197" s="350"/>
      <c r="H197" s="78" t="str">
        <f t="shared" si="210"/>
        <v/>
      </c>
      <c r="I197" s="350"/>
      <c r="J197" s="78" t="str">
        <f t="shared" si="211"/>
        <v/>
      </c>
      <c r="K197" s="350"/>
      <c r="L197" s="78" t="str">
        <f t="shared" si="212"/>
        <v/>
      </c>
      <c r="M197" s="350"/>
      <c r="N197" s="78" t="str">
        <f t="shared" si="229"/>
        <v/>
      </c>
      <c r="O197" s="350"/>
      <c r="P197" s="78" t="str">
        <f t="shared" si="213"/>
        <v/>
      </c>
      <c r="Q197" s="350"/>
      <c r="R197" s="78" t="str">
        <f t="shared" si="214"/>
        <v/>
      </c>
      <c r="S197" s="350"/>
      <c r="T197" s="78" t="str">
        <f t="shared" si="215"/>
        <v/>
      </c>
      <c r="U197" s="350"/>
      <c r="V197" s="78" t="str">
        <f t="shared" si="216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1"/>
      <c r="F198" s="69" t="str">
        <f t="shared" si="209"/>
        <v/>
      </c>
      <c r="G198" s="351"/>
      <c r="H198" s="69" t="str">
        <f t="shared" si="210"/>
        <v/>
      </c>
      <c r="I198" s="351"/>
      <c r="J198" s="69" t="str">
        <f t="shared" si="211"/>
        <v/>
      </c>
      <c r="K198" s="351"/>
      <c r="L198" s="69" t="str">
        <f t="shared" si="212"/>
        <v/>
      </c>
      <c r="M198" s="351"/>
      <c r="N198" s="69" t="str">
        <f t="shared" si="229"/>
        <v/>
      </c>
      <c r="O198" s="351"/>
      <c r="P198" s="69" t="str">
        <f t="shared" si="213"/>
        <v/>
      </c>
      <c r="Q198" s="351"/>
      <c r="R198" s="69" t="str">
        <f t="shared" si="214"/>
        <v/>
      </c>
      <c r="S198" s="351"/>
      <c r="T198" s="69" t="str">
        <f t="shared" si="215"/>
        <v/>
      </c>
      <c r="U198" s="351"/>
      <c r="V198" s="69" t="str">
        <f t="shared" si="216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7">
        <f t="shared" si="240"/>
        <v>3</v>
      </c>
      <c r="E202" s="347" t="str">
        <f t="shared" si="240"/>
        <v/>
      </c>
      <c r="F202" s="347">
        <f t="shared" si="240"/>
        <v>8</v>
      </c>
      <c r="G202" s="347" t="str">
        <f t="shared" si="240"/>
        <v/>
      </c>
      <c r="H202" s="347">
        <f t="shared" si="240"/>
        <v>9</v>
      </c>
      <c r="I202" s="347" t="str">
        <f t="shared" si="240"/>
        <v/>
      </c>
      <c r="J202" s="347">
        <f t="shared" si="240"/>
        <v>1</v>
      </c>
      <c r="K202" s="347" t="str">
        <f t="shared" si="240"/>
        <v/>
      </c>
      <c r="L202" s="347">
        <f t="shared" si="240"/>
        <v>5</v>
      </c>
      <c r="M202" s="347" t="str">
        <f t="shared" si="240"/>
        <v/>
      </c>
      <c r="N202" s="347">
        <f t="shared" si="240"/>
        <v>2</v>
      </c>
      <c r="O202" s="347" t="str">
        <f t="shared" si="240"/>
        <v/>
      </c>
      <c r="P202" s="347">
        <f t="shared" si="240"/>
        <v>10</v>
      </c>
      <c r="Q202" s="347" t="str">
        <f t="shared" si="240"/>
        <v/>
      </c>
      <c r="R202" s="347">
        <f t="shared" ref="N202:U204" si="241">IF(AQ202=0,"",AQ202)</f>
        <v>6</v>
      </c>
      <c r="S202" s="347" t="str">
        <f t="shared" si="241"/>
        <v/>
      </c>
      <c r="T202" s="347">
        <f t="shared" si="241"/>
        <v>4</v>
      </c>
      <c r="U202" s="347" t="str">
        <f t="shared" si="241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VLOOKUP($AA182,Schlüssel!$A$5:$DG$14,23)</f>
        <v>3</v>
      </c>
      <c r="AD202" s="372"/>
      <c r="AE202" s="371">
        <f>VLOOKUP($AA182,Schlüssel!$A$5:$EK$14,24)</f>
        <v>8</v>
      </c>
      <c r="AF202" s="372"/>
      <c r="AG202" s="371">
        <f>VLOOKUP($AA182,Schlüssel!$A$5:$EK$14,25)</f>
        <v>9</v>
      </c>
      <c r="AH202" s="372"/>
      <c r="AI202" s="371">
        <f>VLOOKUP($AA182,Schlüssel!$A$5:$EK$14,26)</f>
        <v>1</v>
      </c>
      <c r="AJ202" s="372"/>
      <c r="AK202" s="371">
        <f>VLOOKUP($AA182,Schlüssel!$A$5:$EK$14,27)</f>
        <v>5</v>
      </c>
      <c r="AL202" s="372"/>
      <c r="AM202" s="371">
        <f>VLOOKUP($AA182,Schlüssel!$A$5:$EK$14,28)</f>
        <v>2</v>
      </c>
      <c r="AN202" s="372"/>
      <c r="AO202" s="371">
        <f>VLOOKUP($AA182,Schlüssel!$A$5:$EK$14,29)</f>
        <v>10</v>
      </c>
      <c r="AP202" s="372"/>
      <c r="AQ202" s="371">
        <f>VLOOKUP($AA182,Schlüssel!$A$5:$EK$14,30)</f>
        <v>6</v>
      </c>
      <c r="AR202" s="372"/>
      <c r="AS202" s="371">
        <f>VLOOKUP($AA182,Schlüssel!$A$5:$EK$14,31)</f>
        <v>4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44" t="str">
        <f t="shared" si="242"/>
        <v>BK München 3</v>
      </c>
      <c r="E203" s="345" t="str">
        <f t="shared" si="242"/>
        <v/>
      </c>
      <c r="F203" s="344" t="str">
        <f t="shared" si="242"/>
        <v>BC EMAX Unterföhring 2</v>
      </c>
      <c r="G203" s="345" t="str">
        <f t="shared" si="242"/>
        <v/>
      </c>
      <c r="H203" s="344" t="str">
        <f t="shared" si="242"/>
        <v>Bowlinghaus Bamberg 1</v>
      </c>
      <c r="I203" s="345" t="str">
        <f t="shared" si="242"/>
        <v/>
      </c>
      <c r="J203" s="344" t="str">
        <f t="shared" si="242"/>
        <v>BC Comet Nürnberg</v>
      </c>
      <c r="K203" s="345" t="str">
        <f t="shared" si="242"/>
        <v/>
      </c>
      <c r="L203" s="344" t="str">
        <f t="shared" si="242"/>
        <v>RW Lichtenhof Stein 1</v>
      </c>
      <c r="M203" s="345" t="str">
        <f t="shared" si="242"/>
        <v/>
      </c>
      <c r="N203" s="344" t="str">
        <f t="shared" si="241"/>
        <v>Bajuwaren München 1</v>
      </c>
      <c r="O203" s="345" t="str">
        <f t="shared" si="241"/>
        <v/>
      </c>
      <c r="P203" s="344" t="str">
        <f t="shared" si="241"/>
        <v>High Roller Rosenheim 1</v>
      </c>
      <c r="Q203" s="345" t="str">
        <f t="shared" si="241"/>
        <v/>
      </c>
      <c r="R203" s="344" t="str">
        <f t="shared" si="241"/>
        <v>SG Rottendorf 1</v>
      </c>
      <c r="S203" s="345" t="str">
        <f t="shared" si="241"/>
        <v/>
      </c>
      <c r="T203" s="344" t="str">
        <f t="shared" si="241"/>
        <v>SG DJK Rimpar</v>
      </c>
      <c r="U203" s="345" t="str">
        <f t="shared" si="241"/>
        <v/>
      </c>
      <c r="V203" s="346"/>
      <c r="W203" s="346"/>
      <c r="AA203" s="90"/>
      <c r="AB203" s="86"/>
      <c r="AC203" s="344" t="str">
        <f>VLOOKUP(AC202,Schlüssel!$A$5:$K$14,2)</f>
        <v>BK München 3</v>
      </c>
      <c r="AD203" s="345"/>
      <c r="AE203" s="344" t="str">
        <f>VLOOKUP(AE202,Schlüssel!$A$5:$K$14,2)</f>
        <v>BC EMAX Unterföhring 2</v>
      </c>
      <c r="AF203" s="345"/>
      <c r="AG203" s="344" t="str">
        <f>VLOOKUP(AG202,Schlüssel!$A$5:$K$14,2)</f>
        <v>Bowlinghaus Bamberg 1</v>
      </c>
      <c r="AH203" s="345"/>
      <c r="AI203" s="344" t="str">
        <f>VLOOKUP(AI202,Schlüssel!$A$5:$K$14,2)</f>
        <v>BC Comet Nürnberg</v>
      </c>
      <c r="AJ203" s="345"/>
      <c r="AK203" s="344" t="str">
        <f>VLOOKUP(AK202,Schlüssel!$A$5:$K$14,2)</f>
        <v>RW Lichtenhof Stein 1</v>
      </c>
      <c r="AL203" s="345"/>
      <c r="AM203" s="344" t="str">
        <f>VLOOKUP(AM202,Schlüssel!$A$5:$K$14,2)</f>
        <v>Bajuwaren München 1</v>
      </c>
      <c r="AN203" s="345"/>
      <c r="AO203" s="344" t="str">
        <f>VLOOKUP(AO202,Schlüssel!$A$5:$K$14,2)</f>
        <v>High Roller Rosenheim 1</v>
      </c>
      <c r="AP203" s="345"/>
      <c r="AQ203" s="344" t="str">
        <f>VLOOKUP(AQ202,Schlüssel!$A$5:$K$14,2)</f>
        <v>SG Rottendorf 1</v>
      </c>
      <c r="AR203" s="345"/>
      <c r="AS203" s="344" t="str">
        <f>VLOOKUP(AS202,Schlüssel!$A$5:$K$14,2)</f>
        <v>SG DJK Rimpar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2" t="str">
        <f t="shared" si="242"/>
        <v/>
      </c>
      <c r="E204" s="342" t="str">
        <f t="shared" si="242"/>
        <v/>
      </c>
      <c r="F204" s="342" t="str">
        <f t="shared" si="242"/>
        <v/>
      </c>
      <c r="G204" s="342" t="str">
        <f t="shared" si="242"/>
        <v/>
      </c>
      <c r="H204" s="342" t="str">
        <f t="shared" si="242"/>
        <v/>
      </c>
      <c r="I204" s="342" t="str">
        <f t="shared" si="242"/>
        <v/>
      </c>
      <c r="J204" s="342" t="str">
        <f t="shared" si="242"/>
        <v/>
      </c>
      <c r="K204" s="342" t="str">
        <f t="shared" si="242"/>
        <v/>
      </c>
      <c r="L204" s="342" t="str">
        <f t="shared" si="242"/>
        <v/>
      </c>
      <c r="M204" s="342" t="str">
        <f t="shared" si="242"/>
        <v/>
      </c>
      <c r="N204" s="342" t="str">
        <f t="shared" si="241"/>
        <v/>
      </c>
      <c r="O204" s="342" t="str">
        <f t="shared" si="241"/>
        <v/>
      </c>
      <c r="P204" s="342" t="str">
        <f t="shared" si="241"/>
        <v/>
      </c>
      <c r="Q204" s="342" t="str">
        <f t="shared" si="241"/>
        <v/>
      </c>
      <c r="R204" s="342" t="str">
        <f t="shared" si="241"/>
        <v/>
      </c>
      <c r="S204" s="342" t="str">
        <f t="shared" si="241"/>
        <v/>
      </c>
      <c r="T204" s="342" t="str">
        <f t="shared" si="241"/>
        <v/>
      </c>
      <c r="U204" s="343" t="str">
        <f t="shared" si="241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43">IF(AA205=0,"",AA205)</f>
        <v>Spieler 1</v>
      </c>
      <c r="C205" s="367" t="str">
        <f t="shared" si="243"/>
        <v/>
      </c>
      <c r="D205" s="340">
        <f>IF(AC205=301,"",AC205)</f>
        <v>181</v>
      </c>
      <c r="E205" s="340" t="str">
        <f>IF(AD205=0,"",AD205)</f>
        <v/>
      </c>
      <c r="F205" s="340">
        <f>IF(AE205=301,"",AE205)</f>
        <v>215</v>
      </c>
      <c r="G205" s="340" t="str">
        <f>IF(AF205=0,"",AF205)</f>
        <v/>
      </c>
      <c r="H205" s="340">
        <f>IF(AG205=301,"",AG205)</f>
        <v>136</v>
      </c>
      <c r="I205" s="340" t="str">
        <f>IF(AH205=0,"",AH205)</f>
        <v/>
      </c>
      <c r="J205" s="340">
        <f>IF(AI205=301,"",AI205)</f>
        <v>151</v>
      </c>
      <c r="K205" s="340" t="str">
        <f>IF(AJ205=0,"",AJ205)</f>
        <v/>
      </c>
      <c r="L205" s="340">
        <f>IF(AK205=301,"",AK205)</f>
        <v>146</v>
      </c>
      <c r="M205" s="340" t="str">
        <f>IF(AL205=0,"",AL205)</f>
        <v/>
      </c>
      <c r="N205" s="340">
        <f>IF(AM205=301,"",AM205)</f>
        <v>211</v>
      </c>
      <c r="O205" s="340" t="str">
        <f>IF(AN205=0,"",AN205)</f>
        <v/>
      </c>
      <c r="P205" s="340">
        <f>IF(AO205=301,"",AO205)</f>
        <v>244</v>
      </c>
      <c r="Q205" s="340" t="str">
        <f>IF(AP205=0,"",AP205)</f>
        <v/>
      </c>
      <c r="R205" s="340">
        <f>IF(AQ205=301,"",AQ205)</f>
        <v>200</v>
      </c>
      <c r="S205" s="340" t="str">
        <f>IF(AR205=0,"",AR205)</f>
        <v/>
      </c>
      <c r="T205" s="340">
        <f>IF(AS205=301,"",AS205)</f>
        <v>202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181</v>
      </c>
      <c r="AD205" s="374"/>
      <c r="AE205" s="373">
        <f>ABS(INDEX(AE:AE,MATCH(AE202,$AA:$AA,0)+5)+INDEX(AE:AE,MATCH(AE202,$AA:$AA,0)+6)+INDEX(AE:AE,MATCH(AE202,$AA:$AA,0)+7))</f>
        <v>215</v>
      </c>
      <c r="AF205" s="374"/>
      <c r="AG205" s="373">
        <f>ABS(INDEX(AG:AG,MATCH(AG202,$AA:$AA,0)+5)+INDEX(AG:AG,MATCH(AG202,$AA:$AA,0)+6)+INDEX(AG:AG,MATCH(AG202,$AA:$AA,0)+7))</f>
        <v>136</v>
      </c>
      <c r="AH205" s="374"/>
      <c r="AI205" s="373">
        <f>ABS(INDEX(AI:AI,MATCH(AI202,$AA:$AA,0)+5)+INDEX(AI:AI,MATCH(AI202,$AA:$AA,0)+6)+INDEX(AI:AI,MATCH(AI202,$AA:$AA,0)+7))</f>
        <v>151</v>
      </c>
      <c r="AJ205" s="374"/>
      <c r="AK205" s="373">
        <f>ABS(INDEX(AK:AK,MATCH(AK202,$AA:$AA,0)+5)+INDEX(AK:AK,MATCH(AK202,$AA:$AA,0)+6)+INDEX(AK:AK,MATCH(AK202,$AA:$AA,0)+7))</f>
        <v>146</v>
      </c>
      <c r="AL205" s="374"/>
      <c r="AM205" s="373">
        <f>ABS(INDEX(AM:AM,MATCH(AM202,$AA:$AA,0)+5)+INDEX(AM:AM,MATCH(AM202,$AA:$AA,0)+6)+INDEX(AM:AM,MATCH(AM202,$AA:$AA,0)+7))</f>
        <v>211</v>
      </c>
      <c r="AN205" s="374"/>
      <c r="AO205" s="373">
        <f>ABS(INDEX(AO:AO,MATCH(AO202,$AA:$AA,0)+5)+INDEX(AO:AO,MATCH(AO202,$AA:$AA,0)+6)+INDEX(AO:AO,MATCH(AO202,$AA:$AA,0)+7))</f>
        <v>244</v>
      </c>
      <c r="AP205" s="374"/>
      <c r="AQ205" s="373">
        <f>ABS(INDEX(AQ:AQ,MATCH(AQ202,$AA:$AA,0)+5)+INDEX(AQ:AQ,MATCH(AQ202,$AA:$AA,0)+6)+INDEX(AQ:AQ,MATCH(AQ202,$AA:$AA,0)+7))</f>
        <v>200</v>
      </c>
      <c r="AR205" s="374"/>
      <c r="AS205" s="373">
        <f>ABS(INDEX(AS:AS,MATCH(AS202,$AA:$AA,0)+5)+INDEX(AS:AS,MATCH(AS202,$AA:$AA,0)+6)+INDEX(AS:AS,MATCH(AS202,$AA:$AA,0)+7))</f>
        <v>202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43"/>
        <v>Spieler 2</v>
      </c>
      <c r="C206" s="367" t="str">
        <f t="shared" si="243"/>
        <v/>
      </c>
      <c r="D206" s="340">
        <f>IF(AC206=301,"",AC206)</f>
        <v>187</v>
      </c>
      <c r="E206" s="340" t="str">
        <f>IF(AD206=0,"",AD206)</f>
        <v/>
      </c>
      <c r="F206" s="340">
        <f>IF(AE206=301,"",AE206)</f>
        <v>227</v>
      </c>
      <c r="G206" s="340" t="str">
        <f>IF(AF206=0,"",AF206)</f>
        <v/>
      </c>
      <c r="H206" s="340">
        <f>IF(AG206=301,"",AG206)</f>
        <v>179</v>
      </c>
      <c r="I206" s="340" t="str">
        <f>IF(AH206=0,"",AH206)</f>
        <v/>
      </c>
      <c r="J206" s="340">
        <f>IF(AI206=301,"",AI206)</f>
        <v>162</v>
      </c>
      <c r="K206" s="340" t="str">
        <f>IF(AJ206=0,"",AJ206)</f>
        <v/>
      </c>
      <c r="L206" s="340">
        <f>IF(AK206=301,"",AK206)</f>
        <v>143</v>
      </c>
      <c r="M206" s="340" t="str">
        <f>IF(AL206=0,"",AL206)</f>
        <v/>
      </c>
      <c r="N206" s="340">
        <f>IF(AM206=301,"",AM206)</f>
        <v>160</v>
      </c>
      <c r="O206" s="340" t="str">
        <f>IF(AN206=0,"",AN206)</f>
        <v/>
      </c>
      <c r="P206" s="340">
        <f>IF(AO206=301,"",AO206)</f>
        <v>169</v>
      </c>
      <c r="Q206" s="340" t="str">
        <f>IF(AP206=0,"",AP206)</f>
        <v/>
      </c>
      <c r="R206" s="340">
        <f>IF(AQ206=301,"",AQ206)</f>
        <v>235</v>
      </c>
      <c r="S206" s="340" t="str">
        <f>IF(AR206=0,"",AR206)</f>
        <v/>
      </c>
      <c r="T206" s="340">
        <f>IF(AS206=301,"",AS206)</f>
        <v>216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187</v>
      </c>
      <c r="AD206" s="376"/>
      <c r="AE206" s="375">
        <f>ABS(INDEX(AE:AE,MATCH(AE202,$AA:$AA,0)+8)+INDEX(AE:AE,MATCH(AE202,$AA:$AA,0)+9)+INDEX(AE:AE,MATCH(AE202,$AA:$AA,0)+10))</f>
        <v>227</v>
      </c>
      <c r="AF206" s="376"/>
      <c r="AG206" s="375">
        <f>ABS(INDEX(AG:AG,MATCH(AG202,$AA:$AA,0)+8)+INDEX(AG:AG,MATCH(AG202,$AA:$AA,0)+9)+INDEX(AG:AG,MATCH(AG202,$AA:$AA,0)+10))</f>
        <v>179</v>
      </c>
      <c r="AH206" s="376"/>
      <c r="AI206" s="375">
        <f>ABS(INDEX(AI:AI,MATCH(AI202,$AA:$AA,0)+8)+INDEX(AI:AI,MATCH(AI202,$AA:$AA,0)+9)+INDEX(AI:AI,MATCH(AI202,$AA:$AA,0)+10))</f>
        <v>162</v>
      </c>
      <c r="AJ206" s="376"/>
      <c r="AK206" s="375">
        <f>ABS(INDEX(AK:AK,MATCH(AK202,$AA:$AA,0)+8)+INDEX(AK:AK,MATCH(AK202,$AA:$AA,0)+9)+INDEX(AK:AK,MATCH(AK202,$AA:$AA,0)+10))</f>
        <v>143</v>
      </c>
      <c r="AL206" s="376"/>
      <c r="AM206" s="375">
        <f>ABS(INDEX(AM:AM,MATCH(AM202,$AA:$AA,0)+8)+INDEX(AM:AM,MATCH(AM202,$AA:$AA,0)+9)+INDEX(AM:AM,MATCH(AM202,$AA:$AA,0)+10))</f>
        <v>160</v>
      </c>
      <c r="AN206" s="376"/>
      <c r="AO206" s="375">
        <f>ABS(INDEX(AO:AO,MATCH(AO202,$AA:$AA,0)+8)+INDEX(AO:AO,MATCH(AO202,$AA:$AA,0)+9)+INDEX(AO:AO,MATCH(AO202,$AA:$AA,0)+10))</f>
        <v>169</v>
      </c>
      <c r="AP206" s="376"/>
      <c r="AQ206" s="375">
        <f>ABS(INDEX(AQ:AQ,MATCH(AQ202,$AA:$AA,0)+8)+INDEX(AQ:AQ,MATCH(AQ202,$AA:$AA,0)+9)+INDEX(AQ:AQ,MATCH(AQ202,$AA:$AA,0)+10))</f>
        <v>235</v>
      </c>
      <c r="AR206" s="376"/>
      <c r="AS206" s="375">
        <f>ABS(INDEX(AS:AS,MATCH(AS202,$AA:$AA,0)+8)+INDEX(AS:AS,MATCH(AS202,$AA:$AA,0)+9)+INDEX(AS:AS,MATCH(AS202,$AA:$AA,0)+10))</f>
        <v>216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43"/>
        <v>Spieler 3</v>
      </c>
      <c r="C207" s="367" t="str">
        <f t="shared" si="243"/>
        <v/>
      </c>
      <c r="D207" s="340">
        <f>IF(AC207=301,"",AC207)</f>
        <v>173</v>
      </c>
      <c r="E207" s="340" t="str">
        <f>IF(AD207=0,"",AD207)</f>
        <v/>
      </c>
      <c r="F207" s="340">
        <f>IF(AE207=301,"",AE207)</f>
        <v>234</v>
      </c>
      <c r="G207" s="340" t="str">
        <f>IF(AF207=0,"",AF207)</f>
        <v/>
      </c>
      <c r="H207" s="340">
        <f>IF(AG207=301,"",AG207)</f>
        <v>179</v>
      </c>
      <c r="I207" s="340" t="str">
        <f>IF(AH207=0,"",AH207)</f>
        <v/>
      </c>
      <c r="J207" s="340">
        <f>IF(AI207=301,"",AI207)</f>
        <v>171</v>
      </c>
      <c r="K207" s="340" t="str">
        <f>IF(AJ207=0,"",AJ207)</f>
        <v/>
      </c>
      <c r="L207" s="340">
        <f>IF(AK207=301,"",AK207)</f>
        <v>213</v>
      </c>
      <c r="M207" s="340" t="str">
        <f>IF(AL207=0,"",AL207)</f>
        <v/>
      </c>
      <c r="N207" s="340">
        <f>IF(AM207=301,"",AM207)</f>
        <v>161</v>
      </c>
      <c r="O207" s="340" t="str">
        <f>IF(AN207=0,"",AN207)</f>
        <v/>
      </c>
      <c r="P207" s="340">
        <f>IF(AO207=301,"",AO207)</f>
        <v>149</v>
      </c>
      <c r="Q207" s="340" t="str">
        <f>IF(AP207=0,"",AP207)</f>
        <v/>
      </c>
      <c r="R207" s="340">
        <f>IF(AQ207=301,"",AQ207)</f>
        <v>172</v>
      </c>
      <c r="S207" s="340" t="str">
        <f>IF(AR207=0,"",AR207)</f>
        <v/>
      </c>
      <c r="T207" s="340">
        <f>IF(AS207=301,"",AS207)</f>
        <v>196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173</v>
      </c>
      <c r="AD207" s="376"/>
      <c r="AE207" s="375">
        <f>ABS(INDEX(AE:AE,MATCH(AE202,$AA:$AA,0)+11)+INDEX(AE:AE,MATCH(AE202,$AA:$AA,0)+12)+INDEX(AE:AE,MATCH(AE202,$AA:$AA,0)+13))</f>
        <v>234</v>
      </c>
      <c r="AF207" s="376"/>
      <c r="AG207" s="375">
        <f>ABS(INDEX(AG:AG,MATCH(AG202,$AA:$AA,0)+11)+INDEX(AG:AG,MATCH(AG202,$AA:$AA,0)+12)+INDEX(AG:AG,MATCH(AG202,$AA:$AA,0)+13))</f>
        <v>179</v>
      </c>
      <c r="AH207" s="376"/>
      <c r="AI207" s="375">
        <f>ABS(INDEX(AI:AI,MATCH(AI202,$AA:$AA,0)+11)+INDEX(AI:AI,MATCH(AI202,$AA:$AA,0)+12)+INDEX(AI:AI,MATCH(AI202,$AA:$AA,0)+13))</f>
        <v>171</v>
      </c>
      <c r="AJ207" s="376"/>
      <c r="AK207" s="375">
        <f>ABS(INDEX(AK:AK,MATCH(AK202,$AA:$AA,0)+11)+INDEX(AK:AK,MATCH(AK202,$AA:$AA,0)+12)+INDEX(AK:AK,MATCH(AK202,$AA:$AA,0)+13))</f>
        <v>213</v>
      </c>
      <c r="AL207" s="376"/>
      <c r="AM207" s="375">
        <f>ABS(INDEX(AM:AM,MATCH(AM202,$AA:$AA,0)+11)+INDEX(AM:AM,MATCH(AM202,$AA:$AA,0)+12)+INDEX(AM:AM,MATCH(AM202,$AA:$AA,0)+13))</f>
        <v>161</v>
      </c>
      <c r="AN207" s="376"/>
      <c r="AO207" s="375">
        <f>ABS(INDEX(AO:AO,MATCH(AO202,$AA:$AA,0)+11)+INDEX(AO:AO,MATCH(AO202,$AA:$AA,0)+12)+INDEX(AO:AO,MATCH(AO202,$AA:$AA,0)+13))</f>
        <v>149</v>
      </c>
      <c r="AP207" s="376"/>
      <c r="AQ207" s="375">
        <f>ABS(INDEX(AQ:AQ,MATCH(AQ202,$AA:$AA,0)+11)+INDEX(AQ:AQ,MATCH(AQ202,$AA:$AA,0)+12)+INDEX(AQ:AQ,MATCH(AQ202,$AA:$AA,0)+13))</f>
        <v>172</v>
      </c>
      <c r="AR207" s="376"/>
      <c r="AS207" s="375">
        <f>ABS(INDEX(AS:AS,MATCH(AS202,$AA:$AA,0)+11)+INDEX(AS:AS,MATCH(AS202,$AA:$AA,0)+12)+INDEX(AS:AS,MATCH(AS202,$AA:$AA,0)+13))</f>
        <v>196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43"/>
        <v>Spieler 4</v>
      </c>
      <c r="C208" s="367" t="str">
        <f t="shared" si="243"/>
        <v/>
      </c>
      <c r="D208" s="340">
        <f>IF(AC208=301,"",AC208)</f>
        <v>220</v>
      </c>
      <c r="E208" s="340" t="str">
        <f>IF(AD208=0,"",AD208)</f>
        <v/>
      </c>
      <c r="F208" s="340">
        <f>IF(AE208=301,"",AE208)</f>
        <v>170</v>
      </c>
      <c r="G208" s="340" t="str">
        <f>IF(AF208=0,"",AF208)</f>
        <v/>
      </c>
      <c r="H208" s="340">
        <f>IF(AG208=301,"",AG208)</f>
        <v>189</v>
      </c>
      <c r="I208" s="340" t="str">
        <f>IF(AH208=0,"",AH208)</f>
        <v/>
      </c>
      <c r="J208" s="340">
        <f>IF(AI208=301,"",AI208)</f>
        <v>181</v>
      </c>
      <c r="K208" s="340" t="str">
        <f>IF(AJ208=0,"",AJ208)</f>
        <v/>
      </c>
      <c r="L208" s="340">
        <f>IF(AK208=301,"",AK208)</f>
        <v>219</v>
      </c>
      <c r="M208" s="340" t="str">
        <f>IF(AL208=0,"",AL208)</f>
        <v/>
      </c>
      <c r="N208" s="340">
        <f>IF(AM208=301,"",AM208)</f>
        <v>213</v>
      </c>
      <c r="O208" s="340" t="str">
        <f>IF(AN208=0,"",AN208)</f>
        <v/>
      </c>
      <c r="P208" s="340">
        <f>IF(AO208=301,"",AO208)</f>
        <v>182</v>
      </c>
      <c r="Q208" s="340" t="str">
        <f>IF(AP208=0,"",AP208)</f>
        <v/>
      </c>
      <c r="R208" s="340">
        <f>IF(AQ208=301,"",AQ208)</f>
        <v>157</v>
      </c>
      <c r="S208" s="340" t="str">
        <f>IF(AR208=0,"",AR208)</f>
        <v/>
      </c>
      <c r="T208" s="340">
        <f>IF(AS208=301,"",AS208)</f>
        <v>258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220</v>
      </c>
      <c r="AD208" s="376"/>
      <c r="AE208" s="375">
        <f>ABS(INDEX(AE:AE,MATCH(AE202,$AA:$AA,0)+14)+INDEX(AE:AE,MATCH(AE202,$AA:$AA,0)+15)+INDEX(AE:AE,MATCH(AE202,$AA:$AA,0)+16))</f>
        <v>170</v>
      </c>
      <c r="AF208" s="376"/>
      <c r="AG208" s="375">
        <f>ABS(INDEX(AG:AG,MATCH(AG202,$AA:$AA,0)+14)+INDEX(AG:AG,MATCH(AG202,$AA:$AA,0)+15)+INDEX(AG:AG,MATCH(AG202,$AA:$AA,0)+16))</f>
        <v>189</v>
      </c>
      <c r="AH208" s="376"/>
      <c r="AI208" s="375">
        <f>ABS(INDEX(AI:AI,MATCH(AI202,$AA:$AA,0)+14)+INDEX(AI:AI,MATCH(AI202,$AA:$AA,0)+15)+INDEX(AI:AI,MATCH(AI202,$AA:$AA,0)+16))</f>
        <v>181</v>
      </c>
      <c r="AJ208" s="376"/>
      <c r="AK208" s="375">
        <f>ABS(INDEX(AK:AK,MATCH(AK202,$AA:$AA,0)+14)+INDEX(AK:AK,MATCH(AK202,$AA:$AA,0)+15)+INDEX(AK:AK,MATCH(AK202,$AA:$AA,0)+16))</f>
        <v>219</v>
      </c>
      <c r="AL208" s="376"/>
      <c r="AM208" s="375">
        <f>ABS(INDEX(AM:AM,MATCH(AM202,$AA:$AA,0)+14)+INDEX(AM:AM,MATCH(AM202,$AA:$AA,0)+15)+INDEX(AM:AM,MATCH(AM202,$AA:$AA,0)+16))</f>
        <v>213</v>
      </c>
      <c r="AN208" s="376"/>
      <c r="AO208" s="375">
        <f>ABS(INDEX(AO:AO,MATCH(AO202,$AA:$AA,0)+14)+INDEX(AO:AO,MATCH(AO202,$AA:$AA,0)+15)+INDEX(AO:AO,MATCH(AO202,$AA:$AA,0)+16))</f>
        <v>182</v>
      </c>
      <c r="AP208" s="376"/>
      <c r="AQ208" s="375">
        <f>ABS(INDEX(AQ:AQ,MATCH(AQ202,$AA:$AA,0)+14)+INDEX(AQ:AQ,MATCH(AQ202,$AA:$AA,0)+15)+INDEX(AQ:AQ,MATCH(AQ202,$AA:$AA,0)+16))</f>
        <v>157</v>
      </c>
      <c r="AR208" s="376"/>
      <c r="AS208" s="375">
        <f>ABS(INDEX(AS:AS,MATCH(AS202,$AA:$AA,0)+14)+INDEX(AS:AS,MATCH(AS202,$AA:$AA,0)+15)+INDEX(AS:AS,MATCH(AS202,$AA:$AA,0)+16))</f>
        <v>258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43"/>
        <v>Gesamt</v>
      </c>
      <c r="C209" s="356" t="str">
        <f t="shared" si="243"/>
        <v/>
      </c>
      <c r="D209" s="339">
        <f>IF(AC209=1505,"",AC209)</f>
        <v>761</v>
      </c>
      <c r="E209" s="339" t="str">
        <f>IF(AD209=0,"",AD209)</f>
        <v/>
      </c>
      <c r="F209" s="339">
        <f>IF(AE209=1505,"",AE209)</f>
        <v>846</v>
      </c>
      <c r="G209" s="339" t="str">
        <f>IF(AF209=0,"",AF209)</f>
        <v/>
      </c>
      <c r="H209" s="339">
        <f>IF(AG209=1505,"",AG209)</f>
        <v>683</v>
      </c>
      <c r="I209" s="339" t="str">
        <f>IF(AH209=0,"",AH209)</f>
        <v/>
      </c>
      <c r="J209" s="339">
        <f>IF(AI209=1505,"",AI209)</f>
        <v>665</v>
      </c>
      <c r="K209" s="339" t="str">
        <f>IF(AJ209=0,"",AJ209)</f>
        <v/>
      </c>
      <c r="L209" s="339">
        <f>IF(AK209=1505,"",AK209)</f>
        <v>721</v>
      </c>
      <c r="M209" s="339" t="str">
        <f>IF(AL209=0,"",AL209)</f>
        <v/>
      </c>
      <c r="N209" s="339">
        <f>IF(AM209=1505,"",AM209)</f>
        <v>745</v>
      </c>
      <c r="O209" s="339" t="str">
        <f>IF(AN209=0,"",AN209)</f>
        <v/>
      </c>
      <c r="P209" s="339">
        <f>IF(AO209=1505,"",AO209)</f>
        <v>744</v>
      </c>
      <c r="Q209" s="339" t="str">
        <f>IF(AP209=0,"",AP209)</f>
        <v/>
      </c>
      <c r="R209" s="339">
        <f>IF(AQ209=1505,"",AQ209)</f>
        <v>764</v>
      </c>
      <c r="S209" s="339" t="str">
        <f>IF(AR209=0,"",AR209)</f>
        <v/>
      </c>
      <c r="T209" s="339">
        <f>IF(AS209=1505,"",AS209)</f>
        <v>872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761</v>
      </c>
      <c r="AD209" s="356"/>
      <c r="AE209" s="355">
        <f>SUM(AE205:AE208)</f>
        <v>846</v>
      </c>
      <c r="AF209" s="356"/>
      <c r="AG209" s="355">
        <f>SUM(AG205:AG208)</f>
        <v>683</v>
      </c>
      <c r="AH209" s="356"/>
      <c r="AI209" s="355">
        <f>SUM(AI205:AI208)</f>
        <v>665</v>
      </c>
      <c r="AJ209" s="356"/>
      <c r="AK209" s="355">
        <f>SUM(AK205:AK208)</f>
        <v>721</v>
      </c>
      <c r="AL209" s="356"/>
      <c r="AM209" s="355">
        <f>SUM(AM205:AM208)</f>
        <v>745</v>
      </c>
      <c r="AN209" s="356"/>
      <c r="AO209" s="355">
        <f>SUM(AO205:AO208)</f>
        <v>744</v>
      </c>
      <c r="AP209" s="356"/>
      <c r="AQ209" s="355">
        <f>SUM(AQ205:AQ208)</f>
        <v>764</v>
      </c>
      <c r="AR209" s="356"/>
      <c r="AS209" s="355">
        <f>SUM(AS205:AS208)</f>
        <v>872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02.11./03.11.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02.11./03.11.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Nürnberg West Bowling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49">
        <f>IF(AD217="","",AD217)</f>
        <v>0</v>
      </c>
      <c r="F217" s="75">
        <f t="shared" ref="F217:F230" si="244">IF(AE217=0,"",AE217)</f>
        <v>215</v>
      </c>
      <c r="G217" s="349">
        <f>IF(AF217="","",AF217)</f>
        <v>1</v>
      </c>
      <c r="H217" s="75">
        <f t="shared" ref="H217:H230" si="245">IF(AG217=0,"",AG217)</f>
        <v>164</v>
      </c>
      <c r="I217" s="349">
        <f>IF(AH217="","",AH217)</f>
        <v>1</v>
      </c>
      <c r="J217" s="75">
        <f t="shared" ref="J217:J230" si="246">IF(AI217=0,"",AI217)</f>
        <v>187</v>
      </c>
      <c r="K217" s="349">
        <f>IF(AJ217="","",AJ217)</f>
        <v>1</v>
      </c>
      <c r="L217" s="75">
        <f t="shared" ref="L217:L230" si="247">IF(AK217=0,"",AK217)</f>
        <v>201</v>
      </c>
      <c r="M217" s="349">
        <f>IF(AL217="","",AL217)</f>
        <v>0</v>
      </c>
      <c r="N217" s="75">
        <f>IF(AM217=0,"",AM217)</f>
        <v>179</v>
      </c>
      <c r="O217" s="349">
        <f>IF(AN217="","",AN217)</f>
        <v>0</v>
      </c>
      <c r="P217" s="75">
        <f t="shared" ref="P217:P230" si="248">IF(AO217=0,"",AO217)</f>
        <v>198</v>
      </c>
      <c r="Q217" s="349">
        <f>IF(AP217="","",AP217)</f>
        <v>1</v>
      </c>
      <c r="R217" s="75">
        <f t="shared" ref="R217:R230" si="249">IF(AQ217=0,"",AQ217)</f>
        <v>147</v>
      </c>
      <c r="S217" s="349">
        <f>IF(AR217="","",AR217)</f>
        <v>0</v>
      </c>
      <c r="T217" s="75" t="str">
        <f t="shared" ref="T217:T230" si="250">IF(AS217=0,"",AS217)</f>
        <v/>
      </c>
      <c r="U217" s="349">
        <f>IF(AT217="","",AT217)</f>
        <v>0</v>
      </c>
      <c r="V217" s="75">
        <f t="shared" ref="V217:V230" si="251">IF(AU217=0,"",AU217)</f>
        <v>1444</v>
      </c>
      <c r="W217" s="349">
        <f>IF(AV217="","",AV217)</f>
        <v>4</v>
      </c>
      <c r="Z217" s="352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69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50"/>
      <c r="F218" s="78" t="str">
        <f t="shared" si="244"/>
        <v/>
      </c>
      <c r="G218" s="350"/>
      <c r="H218" s="78" t="str">
        <f t="shared" si="245"/>
        <v/>
      </c>
      <c r="I218" s="350"/>
      <c r="J218" s="78" t="str">
        <f t="shared" si="246"/>
        <v/>
      </c>
      <c r="K218" s="350"/>
      <c r="L218" s="78" t="str">
        <f t="shared" si="247"/>
        <v/>
      </c>
      <c r="M218" s="350"/>
      <c r="N218" s="78" t="str">
        <f t="shared" ref="N218:N230" si="264">IF(AM218=0,"",AM218)</f>
        <v/>
      </c>
      <c r="O218" s="350"/>
      <c r="P218" s="78" t="str">
        <f t="shared" si="248"/>
        <v/>
      </c>
      <c r="Q218" s="350"/>
      <c r="R218" s="78" t="str">
        <f t="shared" si="249"/>
        <v/>
      </c>
      <c r="S218" s="350"/>
      <c r="T218" s="78">
        <f t="shared" si="250"/>
        <v>182</v>
      </c>
      <c r="U218" s="350"/>
      <c r="V218" s="78">
        <f t="shared" si="251"/>
        <v>182</v>
      </c>
      <c r="W218" s="350"/>
      <c r="Z218" s="353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0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1"/>
      <c r="F219" s="69" t="str">
        <f t="shared" si="244"/>
        <v/>
      </c>
      <c r="G219" s="351"/>
      <c r="H219" s="69" t="str">
        <f t="shared" si="245"/>
        <v/>
      </c>
      <c r="I219" s="351"/>
      <c r="J219" s="69" t="str">
        <f t="shared" si="246"/>
        <v/>
      </c>
      <c r="K219" s="351"/>
      <c r="L219" s="69" t="str">
        <f t="shared" si="247"/>
        <v/>
      </c>
      <c r="M219" s="351"/>
      <c r="N219" s="69" t="str">
        <f t="shared" si="264"/>
        <v/>
      </c>
      <c r="O219" s="351"/>
      <c r="P219" s="69" t="str">
        <f t="shared" si="248"/>
        <v/>
      </c>
      <c r="Q219" s="351"/>
      <c r="R219" s="69" t="str">
        <f t="shared" si="249"/>
        <v/>
      </c>
      <c r="S219" s="351"/>
      <c r="T219" s="69" t="str">
        <f t="shared" si="250"/>
        <v/>
      </c>
      <c r="U219" s="351"/>
      <c r="V219" s="69" t="str">
        <f t="shared" si="251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68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49">
        <f>IF(AD220="","",AD220)</f>
        <v>0</v>
      </c>
      <c r="F220" s="75">
        <f t="shared" si="244"/>
        <v>227</v>
      </c>
      <c r="G220" s="349">
        <f>IF(AF220="","",AF220)</f>
        <v>1</v>
      </c>
      <c r="H220" s="75">
        <f t="shared" si="245"/>
        <v>172</v>
      </c>
      <c r="I220" s="349">
        <f>IF(AH220="","",AH220)</f>
        <v>1</v>
      </c>
      <c r="J220" s="75">
        <f t="shared" si="246"/>
        <v>215</v>
      </c>
      <c r="K220" s="349">
        <f>IF(AJ220="","",AJ220)</f>
        <v>1</v>
      </c>
      <c r="L220" s="75">
        <f t="shared" si="247"/>
        <v>162</v>
      </c>
      <c r="M220" s="349">
        <f>IF(AL220="","",AL220)</f>
        <v>0</v>
      </c>
      <c r="N220" s="75" t="str">
        <f t="shared" si="264"/>
        <v/>
      </c>
      <c r="O220" s="349">
        <f>IF(AN220="","",AN220)</f>
        <v>1</v>
      </c>
      <c r="P220" s="75" t="str">
        <f t="shared" si="248"/>
        <v/>
      </c>
      <c r="Q220" s="349">
        <f>IF(AP220="","",AP220)</f>
        <v>0</v>
      </c>
      <c r="R220" s="75">
        <f t="shared" si="249"/>
        <v>156</v>
      </c>
      <c r="S220" s="349">
        <f>IF(AR220="","",AR220)</f>
        <v>0</v>
      </c>
      <c r="T220" s="75">
        <f t="shared" si="250"/>
        <v>207</v>
      </c>
      <c r="U220" s="349">
        <f>IF(AT220="","",AT220)</f>
        <v>1</v>
      </c>
      <c r="V220" s="75">
        <f t="shared" si="251"/>
        <v>1308</v>
      </c>
      <c r="W220" s="349">
        <f>IF(AV220="","",AV220)</f>
        <v>5</v>
      </c>
      <c r="Z220" s="352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69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50"/>
      <c r="F221" s="78" t="str">
        <f t="shared" si="244"/>
        <v/>
      </c>
      <c r="G221" s="350"/>
      <c r="H221" s="78" t="str">
        <f t="shared" si="245"/>
        <v/>
      </c>
      <c r="I221" s="350"/>
      <c r="J221" s="78" t="str">
        <f t="shared" si="246"/>
        <v/>
      </c>
      <c r="K221" s="350"/>
      <c r="L221" s="78" t="str">
        <f t="shared" si="247"/>
        <v/>
      </c>
      <c r="M221" s="350"/>
      <c r="N221" s="78">
        <f t="shared" si="264"/>
        <v>188</v>
      </c>
      <c r="O221" s="350"/>
      <c r="P221" s="78">
        <f t="shared" si="248"/>
        <v>146</v>
      </c>
      <c r="Q221" s="350"/>
      <c r="R221" s="78" t="str">
        <f t="shared" si="249"/>
        <v/>
      </c>
      <c r="S221" s="350"/>
      <c r="T221" s="78" t="str">
        <f t="shared" si="250"/>
        <v/>
      </c>
      <c r="U221" s="350"/>
      <c r="V221" s="78">
        <f t="shared" si="251"/>
        <v>334</v>
      </c>
      <c r="W221" s="350"/>
      <c r="Z221" s="353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0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1"/>
      <c r="F222" s="69" t="str">
        <f t="shared" si="244"/>
        <v/>
      </c>
      <c r="G222" s="351"/>
      <c r="H222" s="69" t="str">
        <f t="shared" si="245"/>
        <v/>
      </c>
      <c r="I222" s="351"/>
      <c r="J222" s="69" t="str">
        <f t="shared" si="246"/>
        <v/>
      </c>
      <c r="K222" s="351"/>
      <c r="L222" s="69" t="str">
        <f t="shared" si="247"/>
        <v/>
      </c>
      <c r="M222" s="351"/>
      <c r="N222" s="69" t="str">
        <f t="shared" si="264"/>
        <v/>
      </c>
      <c r="O222" s="351"/>
      <c r="P222" s="69" t="str">
        <f t="shared" si="248"/>
        <v/>
      </c>
      <c r="Q222" s="351"/>
      <c r="R222" s="69" t="str">
        <f t="shared" si="249"/>
        <v/>
      </c>
      <c r="S222" s="351"/>
      <c r="T222" s="69" t="str">
        <f t="shared" si="250"/>
        <v/>
      </c>
      <c r="U222" s="351"/>
      <c r="V222" s="69" t="str">
        <f t="shared" si="251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68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49">
        <f>IF(AD223="","",AD223)</f>
        <v>0</v>
      </c>
      <c r="F223" s="75">
        <f t="shared" si="244"/>
        <v>234</v>
      </c>
      <c r="G223" s="349">
        <f>IF(AF223="","",AF223)</f>
        <v>1</v>
      </c>
      <c r="H223" s="75">
        <f t="shared" si="245"/>
        <v>218</v>
      </c>
      <c r="I223" s="349">
        <f>IF(AH223="","",AH223)</f>
        <v>1</v>
      </c>
      <c r="J223" s="75">
        <f t="shared" si="246"/>
        <v>213</v>
      </c>
      <c r="K223" s="349">
        <f>IF(AJ223="","",AJ223)</f>
        <v>1</v>
      </c>
      <c r="L223" s="75">
        <f t="shared" si="247"/>
        <v>218</v>
      </c>
      <c r="M223" s="349">
        <f>IF(AL223="","",AL223)</f>
        <v>1</v>
      </c>
      <c r="N223" s="75">
        <f t="shared" si="264"/>
        <v>192</v>
      </c>
      <c r="O223" s="349">
        <f>IF(AN223="","",AN223)</f>
        <v>1</v>
      </c>
      <c r="P223" s="75">
        <f t="shared" si="248"/>
        <v>172</v>
      </c>
      <c r="Q223" s="349">
        <f>IF(AP223="","",AP223)</f>
        <v>0</v>
      </c>
      <c r="R223" s="75">
        <f t="shared" si="249"/>
        <v>206</v>
      </c>
      <c r="S223" s="349">
        <f>IF(AR223="","",AR223)</f>
        <v>1</v>
      </c>
      <c r="T223" s="75">
        <f t="shared" si="250"/>
        <v>184</v>
      </c>
      <c r="U223" s="349">
        <f>IF(AT223="","",AT223)</f>
        <v>0</v>
      </c>
      <c r="V223" s="75">
        <f t="shared" si="251"/>
        <v>1873</v>
      </c>
      <c r="W223" s="349">
        <f>IF(AV223="","",AV223)</f>
        <v>6</v>
      </c>
      <c r="Z223" s="352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69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0"/>
      <c r="F224" s="78" t="str">
        <f t="shared" si="244"/>
        <v/>
      </c>
      <c r="G224" s="350"/>
      <c r="H224" s="78" t="str">
        <f t="shared" si="245"/>
        <v/>
      </c>
      <c r="I224" s="350"/>
      <c r="J224" s="78" t="str">
        <f t="shared" si="246"/>
        <v/>
      </c>
      <c r="K224" s="350"/>
      <c r="L224" s="78" t="str">
        <f t="shared" si="247"/>
        <v/>
      </c>
      <c r="M224" s="350"/>
      <c r="N224" s="78" t="str">
        <f t="shared" si="264"/>
        <v/>
      </c>
      <c r="O224" s="350"/>
      <c r="P224" s="78" t="str">
        <f t="shared" si="248"/>
        <v/>
      </c>
      <c r="Q224" s="350"/>
      <c r="R224" s="78" t="str">
        <f t="shared" si="249"/>
        <v/>
      </c>
      <c r="S224" s="350"/>
      <c r="T224" s="78" t="str">
        <f t="shared" si="250"/>
        <v/>
      </c>
      <c r="U224" s="350"/>
      <c r="V224" s="78" t="str">
        <f t="shared" si="251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0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1"/>
      <c r="F225" s="69" t="str">
        <f t="shared" si="244"/>
        <v/>
      </c>
      <c r="G225" s="351"/>
      <c r="H225" s="69" t="str">
        <f t="shared" si="245"/>
        <v/>
      </c>
      <c r="I225" s="351"/>
      <c r="J225" s="69" t="str">
        <f t="shared" si="246"/>
        <v/>
      </c>
      <c r="K225" s="351"/>
      <c r="L225" s="69" t="str">
        <f t="shared" si="247"/>
        <v/>
      </c>
      <c r="M225" s="351"/>
      <c r="N225" s="69" t="str">
        <f t="shared" si="264"/>
        <v/>
      </c>
      <c r="O225" s="351"/>
      <c r="P225" s="69" t="str">
        <f t="shared" si="248"/>
        <v/>
      </c>
      <c r="Q225" s="351"/>
      <c r="R225" s="69" t="str">
        <f t="shared" si="249"/>
        <v/>
      </c>
      <c r="S225" s="351"/>
      <c r="T225" s="69" t="str">
        <f t="shared" si="250"/>
        <v/>
      </c>
      <c r="U225" s="351"/>
      <c r="V225" s="69" t="str">
        <f t="shared" si="251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49">
        <f>IF(AD226="","",AD226)</f>
        <v>0</v>
      </c>
      <c r="F226" s="75">
        <f t="shared" si="244"/>
        <v>170</v>
      </c>
      <c r="G226" s="349">
        <f>IF(AF226="","",AF226)</f>
        <v>0</v>
      </c>
      <c r="H226" s="75" t="str">
        <f t="shared" si="245"/>
        <v/>
      </c>
      <c r="I226" s="349">
        <f>IF(AH226="","",AH226)</f>
        <v>0</v>
      </c>
      <c r="J226" s="75" t="str">
        <f t="shared" si="246"/>
        <v/>
      </c>
      <c r="K226" s="349">
        <f>IF(AJ226="","",AJ226)</f>
        <v>0</v>
      </c>
      <c r="L226" s="75">
        <f t="shared" si="247"/>
        <v>166</v>
      </c>
      <c r="M226" s="349">
        <f>IF(AL226="","",AL226)</f>
        <v>0</v>
      </c>
      <c r="N226" s="75">
        <f t="shared" si="264"/>
        <v>190</v>
      </c>
      <c r="O226" s="349">
        <f>IF(AN226="","",AN226)</f>
        <v>0</v>
      </c>
      <c r="P226" s="75">
        <f t="shared" si="248"/>
        <v>158</v>
      </c>
      <c r="Q226" s="349">
        <f>IF(AP226="","",AP226)</f>
        <v>0</v>
      </c>
      <c r="R226" s="75">
        <f t="shared" si="249"/>
        <v>152</v>
      </c>
      <c r="S226" s="349">
        <f>IF(AR226="","",AR226)</f>
        <v>0</v>
      </c>
      <c r="T226" s="75">
        <f t="shared" si="250"/>
        <v>151</v>
      </c>
      <c r="U226" s="349">
        <f>IF(AT226="","",AT226)</f>
        <v>1</v>
      </c>
      <c r="V226" s="75">
        <f t="shared" si="251"/>
        <v>1157</v>
      </c>
      <c r="W226" s="349">
        <f>IF(AV226="","",AV226)</f>
        <v>1</v>
      </c>
      <c r="Z226" s="352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69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50"/>
      <c r="F227" s="78" t="str">
        <f t="shared" si="244"/>
        <v/>
      </c>
      <c r="G227" s="350"/>
      <c r="H227" s="78">
        <f t="shared" si="245"/>
        <v>180</v>
      </c>
      <c r="I227" s="350"/>
      <c r="J227" s="78">
        <f t="shared" si="246"/>
        <v>178</v>
      </c>
      <c r="K227" s="350"/>
      <c r="L227" s="78" t="str">
        <f t="shared" si="247"/>
        <v/>
      </c>
      <c r="M227" s="350"/>
      <c r="N227" s="78" t="str">
        <f t="shared" si="264"/>
        <v/>
      </c>
      <c r="O227" s="350"/>
      <c r="P227" s="78" t="str">
        <f t="shared" si="248"/>
        <v/>
      </c>
      <c r="Q227" s="350"/>
      <c r="R227" s="78" t="str">
        <f t="shared" si="249"/>
        <v/>
      </c>
      <c r="S227" s="350"/>
      <c r="T227" s="78" t="str">
        <f t="shared" si="250"/>
        <v/>
      </c>
      <c r="U227" s="350"/>
      <c r="V227" s="78">
        <f t="shared" si="251"/>
        <v>358</v>
      </c>
      <c r="W227" s="350"/>
      <c r="Z227" s="353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1"/>
      <c r="F228" s="69" t="str">
        <f t="shared" si="244"/>
        <v/>
      </c>
      <c r="G228" s="351"/>
      <c r="H228" s="69" t="str">
        <f t="shared" si="245"/>
        <v/>
      </c>
      <c r="I228" s="351"/>
      <c r="J228" s="69" t="str">
        <f t="shared" si="246"/>
        <v/>
      </c>
      <c r="K228" s="351"/>
      <c r="L228" s="69" t="str">
        <f t="shared" si="247"/>
        <v/>
      </c>
      <c r="M228" s="351"/>
      <c r="N228" s="69" t="str">
        <f t="shared" si="264"/>
        <v/>
      </c>
      <c r="O228" s="351"/>
      <c r="P228" s="69" t="str">
        <f t="shared" si="248"/>
        <v/>
      </c>
      <c r="Q228" s="351"/>
      <c r="R228" s="69" t="str">
        <f t="shared" si="249"/>
        <v/>
      </c>
      <c r="S228" s="351"/>
      <c r="T228" s="69" t="str">
        <f t="shared" si="250"/>
        <v/>
      </c>
      <c r="U228" s="351"/>
      <c r="V228" s="69" t="str">
        <f t="shared" si="251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7">
        <f t="shared" si="275"/>
        <v>1</v>
      </c>
      <c r="E232" s="347" t="str">
        <f t="shared" si="275"/>
        <v/>
      </c>
      <c r="F232" s="347">
        <f t="shared" si="275"/>
        <v>7</v>
      </c>
      <c r="G232" s="347" t="str">
        <f t="shared" si="275"/>
        <v/>
      </c>
      <c r="H232" s="347">
        <f t="shared" si="275"/>
        <v>3</v>
      </c>
      <c r="I232" s="347" t="str">
        <f t="shared" si="275"/>
        <v/>
      </c>
      <c r="J232" s="347">
        <f t="shared" si="275"/>
        <v>4</v>
      </c>
      <c r="K232" s="347" t="str">
        <f t="shared" si="275"/>
        <v/>
      </c>
      <c r="L232" s="347">
        <f t="shared" si="275"/>
        <v>9</v>
      </c>
      <c r="M232" s="347" t="str">
        <f t="shared" si="275"/>
        <v/>
      </c>
      <c r="N232" s="347">
        <f t="shared" si="275"/>
        <v>6</v>
      </c>
      <c r="O232" s="347" t="str">
        <f t="shared" si="275"/>
        <v/>
      </c>
      <c r="P232" s="347">
        <f t="shared" si="275"/>
        <v>2</v>
      </c>
      <c r="Q232" s="347" t="str">
        <f t="shared" si="275"/>
        <v/>
      </c>
      <c r="R232" s="347">
        <f t="shared" ref="N232:U234" si="276">IF(AQ232=0,"",AQ232)</f>
        <v>5</v>
      </c>
      <c r="S232" s="347" t="str">
        <f t="shared" si="276"/>
        <v/>
      </c>
      <c r="T232" s="347">
        <f t="shared" si="276"/>
        <v>10</v>
      </c>
      <c r="U232" s="347" t="str">
        <f t="shared" si="276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VLOOKUP($AA212,Schlüssel!$A$5:$DG$14,23)</f>
        <v>1</v>
      </c>
      <c r="AD232" s="372"/>
      <c r="AE232" s="371">
        <f>VLOOKUP($AA212,Schlüssel!$A$5:$EK$14,24)</f>
        <v>7</v>
      </c>
      <c r="AF232" s="372"/>
      <c r="AG232" s="371">
        <f>VLOOKUP($AA212,Schlüssel!$A$5:$EK$14,25)</f>
        <v>3</v>
      </c>
      <c r="AH232" s="372"/>
      <c r="AI232" s="371">
        <f>VLOOKUP($AA212,Schlüssel!$A$5:$EK$14,26)</f>
        <v>4</v>
      </c>
      <c r="AJ232" s="372"/>
      <c r="AK232" s="371">
        <f>VLOOKUP($AA212,Schlüssel!$A$5:$EK$14,27)</f>
        <v>9</v>
      </c>
      <c r="AL232" s="372"/>
      <c r="AM232" s="371">
        <f>VLOOKUP($AA212,Schlüssel!$A$5:$EK$14,28)</f>
        <v>6</v>
      </c>
      <c r="AN232" s="372"/>
      <c r="AO232" s="371">
        <f>VLOOKUP($AA212,Schlüssel!$A$5:$EK$14,29)</f>
        <v>2</v>
      </c>
      <c r="AP232" s="372"/>
      <c r="AQ232" s="371">
        <f>VLOOKUP($AA212,Schlüssel!$A$5:$EK$14,30)</f>
        <v>5</v>
      </c>
      <c r="AR232" s="372"/>
      <c r="AS232" s="371">
        <f>VLOOKUP($AA212,Schlüssel!$A$5:$EK$14,31)</f>
        <v>10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44" t="str">
        <f t="shared" si="277"/>
        <v>BC Comet Nürnberg</v>
      </c>
      <c r="E233" s="345" t="str">
        <f t="shared" si="277"/>
        <v/>
      </c>
      <c r="F233" s="344" t="str">
        <f t="shared" si="277"/>
        <v>Schanzer Ingolstadt 1</v>
      </c>
      <c r="G233" s="345" t="str">
        <f t="shared" si="277"/>
        <v/>
      </c>
      <c r="H233" s="344" t="str">
        <f t="shared" si="277"/>
        <v>BK München 3</v>
      </c>
      <c r="I233" s="345" t="str">
        <f t="shared" si="277"/>
        <v/>
      </c>
      <c r="J233" s="344" t="str">
        <f t="shared" si="277"/>
        <v>SG DJK Rimpar</v>
      </c>
      <c r="K233" s="345" t="str">
        <f t="shared" si="277"/>
        <v/>
      </c>
      <c r="L233" s="344" t="str">
        <f t="shared" si="277"/>
        <v>Bowlinghaus Bamberg 1</v>
      </c>
      <c r="M233" s="345" t="str">
        <f t="shared" si="277"/>
        <v/>
      </c>
      <c r="N233" s="344" t="str">
        <f t="shared" si="276"/>
        <v>SG Rottendorf 1</v>
      </c>
      <c r="O233" s="345" t="str">
        <f t="shared" si="276"/>
        <v/>
      </c>
      <c r="P233" s="344" t="str">
        <f t="shared" si="276"/>
        <v>Bajuwaren München 1</v>
      </c>
      <c r="Q233" s="345" t="str">
        <f t="shared" si="276"/>
        <v/>
      </c>
      <c r="R233" s="344" t="str">
        <f t="shared" si="276"/>
        <v>RW Lichtenhof Stein 1</v>
      </c>
      <c r="S233" s="345" t="str">
        <f t="shared" si="276"/>
        <v/>
      </c>
      <c r="T233" s="344" t="str">
        <f t="shared" si="276"/>
        <v>High Roller Rosenheim 1</v>
      </c>
      <c r="U233" s="345" t="str">
        <f t="shared" si="276"/>
        <v/>
      </c>
      <c r="V233" s="346"/>
      <c r="W233" s="346"/>
      <c r="AA233" s="90"/>
      <c r="AB233" s="86"/>
      <c r="AC233" s="344" t="str">
        <f>VLOOKUP(AC232,Schlüssel!$A$5:$K$14,2)</f>
        <v>BC Comet Nürnberg</v>
      </c>
      <c r="AD233" s="345"/>
      <c r="AE233" s="344" t="str">
        <f>VLOOKUP(AE232,Schlüssel!$A$5:$K$14,2)</f>
        <v>Schanzer Ingolstadt 1</v>
      </c>
      <c r="AF233" s="345"/>
      <c r="AG233" s="344" t="str">
        <f>VLOOKUP(AG232,Schlüssel!$A$5:$K$14,2)</f>
        <v>BK München 3</v>
      </c>
      <c r="AH233" s="345"/>
      <c r="AI233" s="344" t="str">
        <f>VLOOKUP(AI232,Schlüssel!$A$5:$K$14,2)</f>
        <v>SG DJK Rimpar</v>
      </c>
      <c r="AJ233" s="345"/>
      <c r="AK233" s="344" t="str">
        <f>VLOOKUP(AK232,Schlüssel!$A$5:$K$14,2)</f>
        <v>Bowlinghaus Bamberg 1</v>
      </c>
      <c r="AL233" s="345"/>
      <c r="AM233" s="344" t="str">
        <f>VLOOKUP(AM232,Schlüssel!$A$5:$K$14,2)</f>
        <v>SG Rottendorf 1</v>
      </c>
      <c r="AN233" s="345"/>
      <c r="AO233" s="344" t="str">
        <f>VLOOKUP(AO232,Schlüssel!$A$5:$K$14,2)</f>
        <v>Bajuwaren München 1</v>
      </c>
      <c r="AP233" s="345"/>
      <c r="AQ233" s="344" t="str">
        <f>VLOOKUP(AQ232,Schlüssel!$A$5:$K$14,2)</f>
        <v>RW Lichtenhof Stein 1</v>
      </c>
      <c r="AR233" s="345"/>
      <c r="AS233" s="344" t="str">
        <f>VLOOKUP(AS232,Schlüssel!$A$5:$K$14,2)</f>
        <v>High Roller Rosenheim 1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2" t="str">
        <f t="shared" si="277"/>
        <v/>
      </c>
      <c r="E234" s="342" t="str">
        <f t="shared" si="277"/>
        <v/>
      </c>
      <c r="F234" s="342" t="str">
        <f t="shared" si="277"/>
        <v/>
      </c>
      <c r="G234" s="342" t="str">
        <f t="shared" si="277"/>
        <v/>
      </c>
      <c r="H234" s="342" t="str">
        <f t="shared" si="277"/>
        <v/>
      </c>
      <c r="I234" s="342" t="str">
        <f t="shared" si="277"/>
        <v/>
      </c>
      <c r="J234" s="342" t="str">
        <f t="shared" si="277"/>
        <v/>
      </c>
      <c r="K234" s="342" t="str">
        <f t="shared" si="277"/>
        <v/>
      </c>
      <c r="L234" s="342" t="str">
        <f t="shared" si="277"/>
        <v/>
      </c>
      <c r="M234" s="342" t="str">
        <f t="shared" si="277"/>
        <v/>
      </c>
      <c r="N234" s="342" t="str">
        <f t="shared" si="276"/>
        <v/>
      </c>
      <c r="O234" s="342" t="str">
        <f t="shared" si="276"/>
        <v/>
      </c>
      <c r="P234" s="342" t="str">
        <f t="shared" si="276"/>
        <v/>
      </c>
      <c r="Q234" s="342" t="str">
        <f t="shared" si="276"/>
        <v/>
      </c>
      <c r="R234" s="342" t="str">
        <f t="shared" si="276"/>
        <v/>
      </c>
      <c r="S234" s="342" t="str">
        <f t="shared" si="276"/>
        <v/>
      </c>
      <c r="T234" s="342" t="str">
        <f t="shared" si="276"/>
        <v/>
      </c>
      <c r="U234" s="343" t="str">
        <f t="shared" si="276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8">IF(AA235=0,"",AA235)</f>
        <v>Spieler 1</v>
      </c>
      <c r="C235" s="367" t="str">
        <f t="shared" si="278"/>
        <v/>
      </c>
      <c r="D235" s="340">
        <f>IF(AC235=301,"",AC235)</f>
        <v>224</v>
      </c>
      <c r="E235" s="340" t="str">
        <f>IF(AD235=0,"",AD235)</f>
        <v/>
      </c>
      <c r="F235" s="340">
        <f>IF(AE235=301,"",AE235)</f>
        <v>153</v>
      </c>
      <c r="G235" s="340" t="str">
        <f>IF(AF235=0,"",AF235)</f>
        <v/>
      </c>
      <c r="H235" s="340">
        <f>IF(AG235=301,"",AG235)</f>
        <v>163</v>
      </c>
      <c r="I235" s="340" t="str">
        <f>IF(AH235=0,"",AH235)</f>
        <v/>
      </c>
      <c r="J235" s="340">
        <f>IF(AI235=301,"",AI235)</f>
        <v>174</v>
      </c>
      <c r="K235" s="340" t="str">
        <f>IF(AJ235=0,"",AJ235)</f>
        <v/>
      </c>
      <c r="L235" s="340">
        <f>IF(AK235=301,"",AK235)</f>
        <v>202</v>
      </c>
      <c r="M235" s="340" t="str">
        <f>IF(AL235=0,"",AL235)</f>
        <v/>
      </c>
      <c r="N235" s="340">
        <f>IF(AM235=301,"",AM235)</f>
        <v>197</v>
      </c>
      <c r="O235" s="340" t="str">
        <f>IF(AN235=0,"",AN235)</f>
        <v/>
      </c>
      <c r="P235" s="340">
        <f>IF(AO235=301,"",AO235)</f>
        <v>140</v>
      </c>
      <c r="Q235" s="340" t="str">
        <f>IF(AP235=0,"",AP235)</f>
        <v/>
      </c>
      <c r="R235" s="340">
        <f>IF(AQ235=301,"",AQ235)</f>
        <v>190</v>
      </c>
      <c r="S235" s="340" t="str">
        <f>IF(AR235=0,"",AR235)</f>
        <v/>
      </c>
      <c r="T235" s="340">
        <f>IF(AS235=301,"",AS235)</f>
        <v>191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224</v>
      </c>
      <c r="AD235" s="374"/>
      <c r="AE235" s="373">
        <f>ABS(INDEX(AE:AE,MATCH(AE232,$AA:$AA,0)+5)+INDEX(AE:AE,MATCH(AE232,$AA:$AA,0)+6)+INDEX(AE:AE,MATCH(AE232,$AA:$AA,0)+7))</f>
        <v>153</v>
      </c>
      <c r="AF235" s="374"/>
      <c r="AG235" s="373">
        <f>ABS(INDEX(AG:AG,MATCH(AG232,$AA:$AA,0)+5)+INDEX(AG:AG,MATCH(AG232,$AA:$AA,0)+6)+INDEX(AG:AG,MATCH(AG232,$AA:$AA,0)+7))</f>
        <v>163</v>
      </c>
      <c r="AH235" s="374"/>
      <c r="AI235" s="373">
        <f>ABS(INDEX(AI:AI,MATCH(AI232,$AA:$AA,0)+5)+INDEX(AI:AI,MATCH(AI232,$AA:$AA,0)+6)+INDEX(AI:AI,MATCH(AI232,$AA:$AA,0)+7))</f>
        <v>174</v>
      </c>
      <c r="AJ235" s="374"/>
      <c r="AK235" s="373">
        <f>ABS(INDEX(AK:AK,MATCH(AK232,$AA:$AA,0)+5)+INDEX(AK:AK,MATCH(AK232,$AA:$AA,0)+6)+INDEX(AK:AK,MATCH(AK232,$AA:$AA,0)+7))</f>
        <v>202</v>
      </c>
      <c r="AL235" s="374"/>
      <c r="AM235" s="373">
        <f>ABS(INDEX(AM:AM,MATCH(AM232,$AA:$AA,0)+5)+INDEX(AM:AM,MATCH(AM232,$AA:$AA,0)+6)+INDEX(AM:AM,MATCH(AM232,$AA:$AA,0)+7))</f>
        <v>197</v>
      </c>
      <c r="AN235" s="374"/>
      <c r="AO235" s="373">
        <f>ABS(INDEX(AO:AO,MATCH(AO232,$AA:$AA,0)+5)+INDEX(AO:AO,MATCH(AO232,$AA:$AA,0)+6)+INDEX(AO:AO,MATCH(AO232,$AA:$AA,0)+7))</f>
        <v>140</v>
      </c>
      <c r="AP235" s="374"/>
      <c r="AQ235" s="373">
        <f>ABS(INDEX(AQ:AQ,MATCH(AQ232,$AA:$AA,0)+5)+INDEX(AQ:AQ,MATCH(AQ232,$AA:$AA,0)+6)+INDEX(AQ:AQ,MATCH(AQ232,$AA:$AA,0)+7))</f>
        <v>190</v>
      </c>
      <c r="AR235" s="374"/>
      <c r="AS235" s="373">
        <f>ABS(INDEX(AS:AS,MATCH(AS232,$AA:$AA,0)+5)+INDEX(AS:AS,MATCH(AS232,$AA:$AA,0)+6)+INDEX(AS:AS,MATCH(AS232,$AA:$AA,0)+7))</f>
        <v>191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8"/>
        <v>Spieler 2</v>
      </c>
      <c r="C236" s="367" t="str">
        <f t="shared" si="278"/>
        <v/>
      </c>
      <c r="D236" s="340">
        <f>IF(AC236=301,"",AC236)</f>
        <v>212</v>
      </c>
      <c r="E236" s="340" t="str">
        <f>IF(AD236=0,"",AD236)</f>
        <v/>
      </c>
      <c r="F236" s="340">
        <f>IF(AE236=301,"",AE236)</f>
        <v>184</v>
      </c>
      <c r="G236" s="340" t="str">
        <f>IF(AF236=0,"",AF236)</f>
        <v/>
      </c>
      <c r="H236" s="340">
        <f>IF(AG236=301,"",AG236)</f>
        <v>153</v>
      </c>
      <c r="I236" s="340" t="str">
        <f>IF(AH236=0,"",AH236)</f>
        <v/>
      </c>
      <c r="J236" s="340">
        <f>IF(AI236=301,"",AI236)</f>
        <v>192</v>
      </c>
      <c r="K236" s="340" t="str">
        <f>IF(AJ236=0,"",AJ236)</f>
        <v/>
      </c>
      <c r="L236" s="340">
        <f>IF(AK236=301,"",AK236)</f>
        <v>211</v>
      </c>
      <c r="M236" s="340" t="str">
        <f>IF(AL236=0,"",AL236)</f>
        <v/>
      </c>
      <c r="N236" s="340">
        <f>IF(AM236=301,"",AM236)</f>
        <v>157</v>
      </c>
      <c r="O236" s="340" t="str">
        <f>IF(AN236=0,"",AN236)</f>
        <v/>
      </c>
      <c r="P236" s="340">
        <f>IF(AO236=301,"",AO236)</f>
        <v>150</v>
      </c>
      <c r="Q236" s="340" t="str">
        <f>IF(AP236=0,"",AP236)</f>
        <v/>
      </c>
      <c r="R236" s="340">
        <f>IF(AQ236=301,"",AQ236)</f>
        <v>163</v>
      </c>
      <c r="S236" s="340" t="str">
        <f>IF(AR236=0,"",AR236)</f>
        <v/>
      </c>
      <c r="T236" s="340">
        <f>IF(AS236=301,"",AS236)</f>
        <v>202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212</v>
      </c>
      <c r="AD236" s="376"/>
      <c r="AE236" s="375">
        <f>ABS(INDEX(AE:AE,MATCH(AE232,$AA:$AA,0)+8)+INDEX(AE:AE,MATCH(AE232,$AA:$AA,0)+9)+INDEX(AE:AE,MATCH(AE232,$AA:$AA,0)+10))</f>
        <v>184</v>
      </c>
      <c r="AF236" s="376"/>
      <c r="AG236" s="375">
        <f>ABS(INDEX(AG:AG,MATCH(AG232,$AA:$AA,0)+8)+INDEX(AG:AG,MATCH(AG232,$AA:$AA,0)+9)+INDEX(AG:AG,MATCH(AG232,$AA:$AA,0)+10))</f>
        <v>153</v>
      </c>
      <c r="AH236" s="376"/>
      <c r="AI236" s="375">
        <f>ABS(INDEX(AI:AI,MATCH(AI232,$AA:$AA,0)+8)+INDEX(AI:AI,MATCH(AI232,$AA:$AA,0)+9)+INDEX(AI:AI,MATCH(AI232,$AA:$AA,0)+10))</f>
        <v>192</v>
      </c>
      <c r="AJ236" s="376"/>
      <c r="AK236" s="375">
        <f>ABS(INDEX(AK:AK,MATCH(AK232,$AA:$AA,0)+8)+INDEX(AK:AK,MATCH(AK232,$AA:$AA,0)+9)+INDEX(AK:AK,MATCH(AK232,$AA:$AA,0)+10))</f>
        <v>211</v>
      </c>
      <c r="AL236" s="376"/>
      <c r="AM236" s="375">
        <f>ABS(INDEX(AM:AM,MATCH(AM232,$AA:$AA,0)+8)+INDEX(AM:AM,MATCH(AM232,$AA:$AA,0)+9)+INDEX(AM:AM,MATCH(AM232,$AA:$AA,0)+10))</f>
        <v>157</v>
      </c>
      <c r="AN236" s="376"/>
      <c r="AO236" s="375">
        <f>ABS(INDEX(AO:AO,MATCH(AO232,$AA:$AA,0)+8)+INDEX(AO:AO,MATCH(AO232,$AA:$AA,0)+9)+INDEX(AO:AO,MATCH(AO232,$AA:$AA,0)+10))</f>
        <v>150</v>
      </c>
      <c r="AP236" s="376"/>
      <c r="AQ236" s="375">
        <f>ABS(INDEX(AQ:AQ,MATCH(AQ232,$AA:$AA,0)+8)+INDEX(AQ:AQ,MATCH(AQ232,$AA:$AA,0)+9)+INDEX(AQ:AQ,MATCH(AQ232,$AA:$AA,0)+10))</f>
        <v>163</v>
      </c>
      <c r="AR236" s="376"/>
      <c r="AS236" s="375">
        <f>ABS(INDEX(AS:AS,MATCH(AS232,$AA:$AA,0)+8)+INDEX(AS:AS,MATCH(AS232,$AA:$AA,0)+9)+INDEX(AS:AS,MATCH(AS232,$AA:$AA,0)+10))</f>
        <v>202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8"/>
        <v>Spieler 3</v>
      </c>
      <c r="C237" s="367" t="str">
        <f t="shared" si="278"/>
        <v/>
      </c>
      <c r="D237" s="340">
        <f>IF(AC237=301,"",AC237)</f>
        <v>244</v>
      </c>
      <c r="E237" s="340" t="str">
        <f>IF(AD237=0,"",AD237)</f>
        <v/>
      </c>
      <c r="F237" s="340">
        <f>IF(AE237=301,"",AE237)</f>
        <v>188</v>
      </c>
      <c r="G237" s="340" t="str">
        <f>IF(AF237=0,"",AF237)</f>
        <v/>
      </c>
      <c r="H237" s="340">
        <f>IF(AG237=301,"",AG237)</f>
        <v>167</v>
      </c>
      <c r="I237" s="340" t="str">
        <f>IF(AH237=0,"",AH237)</f>
        <v/>
      </c>
      <c r="J237" s="340">
        <f>IF(AI237=301,"",AI237)</f>
        <v>184</v>
      </c>
      <c r="K237" s="340" t="str">
        <f>IF(AJ237=0,"",AJ237)</f>
        <v/>
      </c>
      <c r="L237" s="340">
        <f>IF(AK237=301,"",AK237)</f>
        <v>190</v>
      </c>
      <c r="M237" s="340" t="str">
        <f>IF(AL237=0,"",AL237)</f>
        <v/>
      </c>
      <c r="N237" s="340">
        <f>IF(AM237=301,"",AM237)</f>
        <v>172</v>
      </c>
      <c r="O237" s="340" t="str">
        <f>IF(AN237=0,"",AN237)</f>
        <v/>
      </c>
      <c r="P237" s="340">
        <f>IF(AO237=301,"",AO237)</f>
        <v>237</v>
      </c>
      <c r="Q237" s="340" t="str">
        <f>IF(AP237=0,"",AP237)</f>
        <v/>
      </c>
      <c r="R237" s="340">
        <f>IF(AQ237=301,"",AQ237)</f>
        <v>156</v>
      </c>
      <c r="S237" s="340" t="str">
        <f>IF(AR237=0,"",AR237)</f>
        <v/>
      </c>
      <c r="T237" s="340">
        <f>IF(AS237=301,"",AS237)</f>
        <v>233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244</v>
      </c>
      <c r="AD237" s="376"/>
      <c r="AE237" s="375">
        <f>ABS(INDEX(AE:AE,MATCH(AE232,$AA:$AA,0)+11)+INDEX(AE:AE,MATCH(AE232,$AA:$AA,0)+12)+INDEX(AE:AE,MATCH(AE232,$AA:$AA,0)+13))</f>
        <v>188</v>
      </c>
      <c r="AF237" s="376"/>
      <c r="AG237" s="375">
        <f>ABS(INDEX(AG:AG,MATCH(AG232,$AA:$AA,0)+11)+INDEX(AG:AG,MATCH(AG232,$AA:$AA,0)+12)+INDEX(AG:AG,MATCH(AG232,$AA:$AA,0)+13))</f>
        <v>167</v>
      </c>
      <c r="AH237" s="376"/>
      <c r="AI237" s="375">
        <f>ABS(INDEX(AI:AI,MATCH(AI232,$AA:$AA,0)+11)+INDEX(AI:AI,MATCH(AI232,$AA:$AA,0)+12)+INDEX(AI:AI,MATCH(AI232,$AA:$AA,0)+13))</f>
        <v>184</v>
      </c>
      <c r="AJ237" s="376"/>
      <c r="AK237" s="375">
        <f>ABS(INDEX(AK:AK,MATCH(AK232,$AA:$AA,0)+11)+INDEX(AK:AK,MATCH(AK232,$AA:$AA,0)+12)+INDEX(AK:AK,MATCH(AK232,$AA:$AA,0)+13))</f>
        <v>190</v>
      </c>
      <c r="AL237" s="376"/>
      <c r="AM237" s="375">
        <f>ABS(INDEX(AM:AM,MATCH(AM232,$AA:$AA,0)+11)+INDEX(AM:AM,MATCH(AM232,$AA:$AA,0)+12)+INDEX(AM:AM,MATCH(AM232,$AA:$AA,0)+13))</f>
        <v>172</v>
      </c>
      <c r="AN237" s="376"/>
      <c r="AO237" s="375">
        <f>ABS(INDEX(AO:AO,MATCH(AO232,$AA:$AA,0)+11)+INDEX(AO:AO,MATCH(AO232,$AA:$AA,0)+12)+INDEX(AO:AO,MATCH(AO232,$AA:$AA,0)+13))</f>
        <v>237</v>
      </c>
      <c r="AP237" s="376"/>
      <c r="AQ237" s="375">
        <f>ABS(INDEX(AQ:AQ,MATCH(AQ232,$AA:$AA,0)+11)+INDEX(AQ:AQ,MATCH(AQ232,$AA:$AA,0)+12)+INDEX(AQ:AQ,MATCH(AQ232,$AA:$AA,0)+13))</f>
        <v>156</v>
      </c>
      <c r="AR237" s="376"/>
      <c r="AS237" s="375">
        <f>ABS(INDEX(AS:AS,MATCH(AS232,$AA:$AA,0)+11)+INDEX(AS:AS,MATCH(AS232,$AA:$AA,0)+12)+INDEX(AS:AS,MATCH(AS232,$AA:$AA,0)+13))</f>
        <v>233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8"/>
        <v>Spieler 4</v>
      </c>
      <c r="C238" s="367" t="str">
        <f t="shared" si="278"/>
        <v/>
      </c>
      <c r="D238" s="340">
        <f>IF(AC238=301,"",AC238)</f>
        <v>228</v>
      </c>
      <c r="E238" s="340" t="str">
        <f>IF(AD238=0,"",AD238)</f>
        <v/>
      </c>
      <c r="F238" s="340">
        <f>IF(AE238=301,"",AE238)</f>
        <v>211</v>
      </c>
      <c r="G238" s="340" t="str">
        <f>IF(AF238=0,"",AF238)</f>
        <v/>
      </c>
      <c r="H238" s="340">
        <f>IF(AG238=301,"",AG238)</f>
        <v>237</v>
      </c>
      <c r="I238" s="340" t="str">
        <f>IF(AH238=0,"",AH238)</f>
        <v/>
      </c>
      <c r="J238" s="340">
        <f>IF(AI238=301,"",AI238)</f>
        <v>203</v>
      </c>
      <c r="K238" s="340" t="str">
        <f>IF(AJ238=0,"",AJ238)</f>
        <v/>
      </c>
      <c r="L238" s="340">
        <f>IF(AK238=301,"",AK238)</f>
        <v>265</v>
      </c>
      <c r="M238" s="340" t="str">
        <f>IF(AL238=0,"",AL238)</f>
        <v/>
      </c>
      <c r="N238" s="340">
        <f>IF(AM238=301,"",AM238)</f>
        <v>227</v>
      </c>
      <c r="O238" s="340" t="str">
        <f>IF(AN238=0,"",AN238)</f>
        <v/>
      </c>
      <c r="P238" s="340">
        <f>IF(AO238=301,"",AO238)</f>
        <v>165</v>
      </c>
      <c r="Q238" s="340" t="str">
        <f>IF(AP238=0,"",AP238)</f>
        <v/>
      </c>
      <c r="R238" s="340">
        <f>IF(AQ238=301,"",AQ238)</f>
        <v>161</v>
      </c>
      <c r="S238" s="340" t="str">
        <f>IF(AR238=0,"",AR238)</f>
        <v/>
      </c>
      <c r="T238" s="340">
        <f>IF(AS238=301,"",AS238)</f>
        <v>143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228</v>
      </c>
      <c r="AD238" s="376"/>
      <c r="AE238" s="375">
        <f>ABS(INDEX(AE:AE,MATCH(AE232,$AA:$AA,0)+14)+INDEX(AE:AE,MATCH(AE232,$AA:$AA,0)+15)+INDEX(AE:AE,MATCH(AE232,$AA:$AA,0)+16))</f>
        <v>211</v>
      </c>
      <c r="AF238" s="376"/>
      <c r="AG238" s="375">
        <f>ABS(INDEX(AG:AG,MATCH(AG232,$AA:$AA,0)+14)+INDEX(AG:AG,MATCH(AG232,$AA:$AA,0)+15)+INDEX(AG:AG,MATCH(AG232,$AA:$AA,0)+16))</f>
        <v>237</v>
      </c>
      <c r="AH238" s="376"/>
      <c r="AI238" s="375">
        <f>ABS(INDEX(AI:AI,MATCH(AI232,$AA:$AA,0)+14)+INDEX(AI:AI,MATCH(AI232,$AA:$AA,0)+15)+INDEX(AI:AI,MATCH(AI232,$AA:$AA,0)+16))</f>
        <v>203</v>
      </c>
      <c r="AJ238" s="376"/>
      <c r="AK238" s="375">
        <f>ABS(INDEX(AK:AK,MATCH(AK232,$AA:$AA,0)+14)+INDEX(AK:AK,MATCH(AK232,$AA:$AA,0)+15)+INDEX(AK:AK,MATCH(AK232,$AA:$AA,0)+16))</f>
        <v>265</v>
      </c>
      <c r="AL238" s="376"/>
      <c r="AM238" s="375">
        <f>ABS(INDEX(AM:AM,MATCH(AM232,$AA:$AA,0)+14)+INDEX(AM:AM,MATCH(AM232,$AA:$AA,0)+15)+INDEX(AM:AM,MATCH(AM232,$AA:$AA,0)+16))</f>
        <v>227</v>
      </c>
      <c r="AN238" s="376"/>
      <c r="AO238" s="375">
        <f>ABS(INDEX(AO:AO,MATCH(AO232,$AA:$AA,0)+14)+INDEX(AO:AO,MATCH(AO232,$AA:$AA,0)+15)+INDEX(AO:AO,MATCH(AO232,$AA:$AA,0)+16))</f>
        <v>165</v>
      </c>
      <c r="AP238" s="376"/>
      <c r="AQ238" s="375">
        <f>ABS(INDEX(AQ:AQ,MATCH(AQ232,$AA:$AA,0)+14)+INDEX(AQ:AQ,MATCH(AQ232,$AA:$AA,0)+15)+INDEX(AQ:AQ,MATCH(AQ232,$AA:$AA,0)+16))</f>
        <v>161</v>
      </c>
      <c r="AR238" s="376"/>
      <c r="AS238" s="375">
        <f>ABS(INDEX(AS:AS,MATCH(AS232,$AA:$AA,0)+14)+INDEX(AS:AS,MATCH(AS232,$AA:$AA,0)+15)+INDEX(AS:AS,MATCH(AS232,$AA:$AA,0)+16))</f>
        <v>143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8"/>
        <v>Gesamt</v>
      </c>
      <c r="C239" s="356" t="str">
        <f t="shared" si="278"/>
        <v/>
      </c>
      <c r="D239" s="339">
        <f>IF(AC239=1505,"",AC239)</f>
        <v>908</v>
      </c>
      <c r="E239" s="339" t="str">
        <f>IF(AD239=0,"",AD239)</f>
        <v/>
      </c>
      <c r="F239" s="339">
        <f>IF(AE239=1505,"",AE239)</f>
        <v>736</v>
      </c>
      <c r="G239" s="339" t="str">
        <f>IF(AF239=0,"",AF239)</f>
        <v/>
      </c>
      <c r="H239" s="339">
        <f>IF(AG239=1505,"",AG239)</f>
        <v>720</v>
      </c>
      <c r="I239" s="339" t="str">
        <f>IF(AH239=0,"",AH239)</f>
        <v/>
      </c>
      <c r="J239" s="339">
        <f>IF(AI239=1505,"",AI239)</f>
        <v>753</v>
      </c>
      <c r="K239" s="339" t="str">
        <f>IF(AJ239=0,"",AJ239)</f>
        <v/>
      </c>
      <c r="L239" s="339">
        <f>IF(AK239=1505,"",AK239)</f>
        <v>868</v>
      </c>
      <c r="M239" s="339" t="str">
        <f>IF(AL239=0,"",AL239)</f>
        <v/>
      </c>
      <c r="N239" s="339">
        <f>IF(AM239=1505,"",AM239)</f>
        <v>753</v>
      </c>
      <c r="O239" s="339" t="str">
        <f>IF(AN239=0,"",AN239)</f>
        <v/>
      </c>
      <c r="P239" s="339">
        <f>IF(AO239=1505,"",AO239)</f>
        <v>692</v>
      </c>
      <c r="Q239" s="339" t="str">
        <f>IF(AP239=0,"",AP239)</f>
        <v/>
      </c>
      <c r="R239" s="339">
        <f>IF(AQ239=1505,"",AQ239)</f>
        <v>670</v>
      </c>
      <c r="S239" s="339" t="str">
        <f>IF(AR239=0,"",AR239)</f>
        <v/>
      </c>
      <c r="T239" s="339">
        <f>IF(AS239=1505,"",AS239)</f>
        <v>769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908</v>
      </c>
      <c r="AD239" s="356"/>
      <c r="AE239" s="355">
        <f>SUM(AE235:AE238)</f>
        <v>736</v>
      </c>
      <c r="AF239" s="356"/>
      <c r="AG239" s="355">
        <f>SUM(AG235:AG238)</f>
        <v>720</v>
      </c>
      <c r="AH239" s="356"/>
      <c r="AI239" s="355">
        <f>SUM(AI235:AI238)</f>
        <v>753</v>
      </c>
      <c r="AJ239" s="356"/>
      <c r="AK239" s="355">
        <f>SUM(AK235:AK238)</f>
        <v>868</v>
      </c>
      <c r="AL239" s="356"/>
      <c r="AM239" s="355">
        <f>SUM(AM235:AM238)</f>
        <v>753</v>
      </c>
      <c r="AN239" s="356"/>
      <c r="AO239" s="355">
        <f>SUM(AO235:AO238)</f>
        <v>692</v>
      </c>
      <c r="AP239" s="356"/>
      <c r="AQ239" s="355">
        <f>SUM(AQ235:AQ238)</f>
        <v>670</v>
      </c>
      <c r="AR239" s="356"/>
      <c r="AS239" s="355">
        <f>SUM(AS235:AS238)</f>
        <v>769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02.11./03.11.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02.11./03.11.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Nürnberg West Bowling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49">
        <f>IF(AD247="","",AD247)</f>
        <v>1</v>
      </c>
      <c r="F247" s="75">
        <f t="shared" ref="F247:F260" si="279">IF(AE247=0,"",AE247)</f>
        <v>194</v>
      </c>
      <c r="G247" s="349">
        <f>IF(AF247="","",AF247)</f>
        <v>1</v>
      </c>
      <c r="H247" s="75">
        <f t="shared" ref="H247:H260" si="280">IF(AG247=0,"",AG247)</f>
        <v>-136</v>
      </c>
      <c r="I247" s="349">
        <f>IF(AH247="","",AH247)</f>
        <v>0</v>
      </c>
      <c r="J247" s="75" t="str">
        <f t="shared" ref="J247:J260" si="281">IF(AI247=0,"",AI247)</f>
        <v/>
      </c>
      <c r="K247" s="349">
        <f>IF(AJ247="","",AJ247)</f>
        <v>0</v>
      </c>
      <c r="L247" s="75">
        <f t="shared" ref="L247:L260" si="282">IF(AK247=0,"",AK247)</f>
        <v>202</v>
      </c>
      <c r="M247" s="349">
        <f>IF(AL247="","",AL247)</f>
        <v>1</v>
      </c>
      <c r="N247" s="75">
        <f>IF(AM247=0,"",AM247)</f>
        <v>154</v>
      </c>
      <c r="O247" s="349">
        <f>IF(AN247="","",AN247)</f>
        <v>0</v>
      </c>
      <c r="P247" s="75" t="str">
        <f t="shared" ref="P247:P260" si="283">IF(AO247=0,"",AO247)</f>
        <v/>
      </c>
      <c r="Q247" s="349">
        <f>IF(AP247="","",AP247)</f>
        <v>1</v>
      </c>
      <c r="R247" s="75" t="str">
        <f t="shared" ref="R247:R260" si="284">IF(AQ247=0,"",AQ247)</f>
        <v/>
      </c>
      <c r="S247" s="349">
        <f>IF(AR247="","",AR247)</f>
        <v>1</v>
      </c>
      <c r="T247" s="75" t="str">
        <f t="shared" ref="T247:T260" si="285">IF(AS247=0,"",AS247)</f>
        <v/>
      </c>
      <c r="U247" s="349">
        <f>IF(AT247="","",AT247)</f>
        <v>1</v>
      </c>
      <c r="V247" s="75">
        <f t="shared" ref="V247:V260" si="286">IF(AU247=0,"",AU247)</f>
        <v>907</v>
      </c>
      <c r="W247" s="349">
        <f>IF(AV247="","",AV247)</f>
        <v>6</v>
      </c>
      <c r="Z247" s="352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69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50"/>
      <c r="F248" s="78" t="str">
        <f t="shared" si="279"/>
        <v/>
      </c>
      <c r="G248" s="350"/>
      <c r="H248" s="78" t="str">
        <f t="shared" si="280"/>
        <v/>
      </c>
      <c r="I248" s="350"/>
      <c r="J248" s="78">
        <f t="shared" si="281"/>
        <v>160</v>
      </c>
      <c r="K248" s="350"/>
      <c r="L248" s="78" t="str">
        <f t="shared" si="282"/>
        <v/>
      </c>
      <c r="M248" s="350"/>
      <c r="N248" s="78" t="str">
        <f t="shared" ref="N248:N260" si="299">IF(AM248=0,"",AM248)</f>
        <v/>
      </c>
      <c r="O248" s="350"/>
      <c r="P248" s="78" t="str">
        <f t="shared" si="283"/>
        <v/>
      </c>
      <c r="Q248" s="350"/>
      <c r="R248" s="78" t="str">
        <f t="shared" si="284"/>
        <v/>
      </c>
      <c r="S248" s="350"/>
      <c r="T248" s="78" t="str">
        <f t="shared" si="285"/>
        <v/>
      </c>
      <c r="U248" s="350"/>
      <c r="V248" s="78">
        <f t="shared" si="286"/>
        <v>160</v>
      </c>
      <c r="W248" s="350"/>
      <c r="Z248" s="353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0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51"/>
      <c r="F249" s="69" t="str">
        <f t="shared" si="279"/>
        <v/>
      </c>
      <c r="G249" s="351"/>
      <c r="H249" s="69" t="str">
        <f t="shared" si="280"/>
        <v/>
      </c>
      <c r="I249" s="351"/>
      <c r="J249" s="69" t="str">
        <f t="shared" si="281"/>
        <v/>
      </c>
      <c r="K249" s="351"/>
      <c r="L249" s="69" t="str">
        <f t="shared" si="282"/>
        <v/>
      </c>
      <c r="M249" s="351"/>
      <c r="N249" s="69" t="str">
        <f t="shared" si="299"/>
        <v/>
      </c>
      <c r="O249" s="351"/>
      <c r="P249" s="69">
        <f t="shared" si="283"/>
        <v>215</v>
      </c>
      <c r="Q249" s="351"/>
      <c r="R249" s="69">
        <f t="shared" si="284"/>
        <v>184</v>
      </c>
      <c r="S249" s="351"/>
      <c r="T249" s="69">
        <f t="shared" si="285"/>
        <v>187</v>
      </c>
      <c r="U249" s="351"/>
      <c r="V249" s="69">
        <f t="shared" si="286"/>
        <v>586</v>
      </c>
      <c r="W249" s="351"/>
      <c r="Z249" s="354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68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49">
        <f>IF(AD250="","",AD250)</f>
        <v>1</v>
      </c>
      <c r="F250" s="75">
        <f t="shared" si="279"/>
        <v>217</v>
      </c>
      <c r="G250" s="349">
        <f>IF(AF250="","",AF250)</f>
        <v>1</v>
      </c>
      <c r="H250" s="75">
        <f t="shared" si="280"/>
        <v>179</v>
      </c>
      <c r="I250" s="349">
        <f>IF(AH250="","",AH250)</f>
        <v>1</v>
      </c>
      <c r="J250" s="75">
        <f t="shared" si="281"/>
        <v>206</v>
      </c>
      <c r="K250" s="349">
        <f>IF(AJ250="","",AJ250)</f>
        <v>1</v>
      </c>
      <c r="L250" s="75">
        <f t="shared" si="282"/>
        <v>211</v>
      </c>
      <c r="M250" s="349">
        <f>IF(AL250="","",AL250)</f>
        <v>1</v>
      </c>
      <c r="N250" s="75">
        <f t="shared" si="299"/>
        <v>203</v>
      </c>
      <c r="O250" s="349">
        <f>IF(AN250="","",AN250)</f>
        <v>1</v>
      </c>
      <c r="P250" s="75">
        <f t="shared" si="283"/>
        <v>180</v>
      </c>
      <c r="Q250" s="349">
        <f>IF(AP250="","",AP250)</f>
        <v>0.5</v>
      </c>
      <c r="R250" s="75">
        <f t="shared" si="284"/>
        <v>178</v>
      </c>
      <c r="S250" s="349">
        <f>IF(AR250="","",AR250)</f>
        <v>0</v>
      </c>
      <c r="T250" s="75">
        <f t="shared" si="285"/>
        <v>173</v>
      </c>
      <c r="U250" s="349">
        <f>IF(AT250="","",AT250)</f>
        <v>0</v>
      </c>
      <c r="V250" s="75">
        <f t="shared" si="286"/>
        <v>1761</v>
      </c>
      <c r="W250" s="349">
        <f>IF(AV250="","",AV250)</f>
        <v>6.5</v>
      </c>
      <c r="Z250" s="352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69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0"/>
      <c r="F251" s="78" t="str">
        <f t="shared" si="279"/>
        <v/>
      </c>
      <c r="G251" s="350"/>
      <c r="H251" s="78" t="str">
        <f t="shared" si="280"/>
        <v/>
      </c>
      <c r="I251" s="350"/>
      <c r="J251" s="78" t="str">
        <f t="shared" si="281"/>
        <v/>
      </c>
      <c r="K251" s="350"/>
      <c r="L251" s="78" t="str">
        <f t="shared" si="282"/>
        <v/>
      </c>
      <c r="M251" s="350"/>
      <c r="N251" s="78" t="str">
        <f t="shared" si="299"/>
        <v/>
      </c>
      <c r="O251" s="350"/>
      <c r="P251" s="78" t="str">
        <f t="shared" si="283"/>
        <v/>
      </c>
      <c r="Q251" s="350"/>
      <c r="R251" s="78" t="str">
        <f t="shared" si="284"/>
        <v/>
      </c>
      <c r="S251" s="350"/>
      <c r="T251" s="78" t="str">
        <f t="shared" si="285"/>
        <v/>
      </c>
      <c r="U251" s="350"/>
      <c r="V251" s="78" t="str">
        <f t="shared" si="286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0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1"/>
      <c r="F252" s="69" t="str">
        <f t="shared" si="279"/>
        <v/>
      </c>
      <c r="G252" s="351"/>
      <c r="H252" s="69" t="str">
        <f t="shared" si="280"/>
        <v/>
      </c>
      <c r="I252" s="351"/>
      <c r="J252" s="69" t="str">
        <f t="shared" si="281"/>
        <v/>
      </c>
      <c r="K252" s="351"/>
      <c r="L252" s="69" t="str">
        <f t="shared" si="282"/>
        <v/>
      </c>
      <c r="M252" s="351"/>
      <c r="N252" s="69" t="str">
        <f t="shared" si="299"/>
        <v/>
      </c>
      <c r="O252" s="351"/>
      <c r="P252" s="69" t="str">
        <f t="shared" si="283"/>
        <v/>
      </c>
      <c r="Q252" s="351"/>
      <c r="R252" s="69" t="str">
        <f t="shared" si="284"/>
        <v/>
      </c>
      <c r="S252" s="351"/>
      <c r="T252" s="69" t="str">
        <f t="shared" si="285"/>
        <v/>
      </c>
      <c r="U252" s="351"/>
      <c r="V252" s="69" t="str">
        <f t="shared" si="286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68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49">
        <f>IF(AD253="","",AD253)</f>
        <v>0</v>
      </c>
      <c r="F253" s="75">
        <f t="shared" si="279"/>
        <v>188</v>
      </c>
      <c r="G253" s="349">
        <f>IF(AF253="","",AF253)</f>
        <v>0</v>
      </c>
      <c r="H253" s="75">
        <f t="shared" si="280"/>
        <v>179</v>
      </c>
      <c r="I253" s="349">
        <f>IF(AH253="","",AH253)</f>
        <v>1</v>
      </c>
      <c r="J253" s="75">
        <f t="shared" si="281"/>
        <v>174</v>
      </c>
      <c r="K253" s="349">
        <f>IF(AJ253="","",AJ253)</f>
        <v>1</v>
      </c>
      <c r="L253" s="75">
        <f t="shared" si="282"/>
        <v>190</v>
      </c>
      <c r="M253" s="349">
        <f>IF(AL253="","",AL253)</f>
        <v>0</v>
      </c>
      <c r="N253" s="75">
        <f t="shared" si="299"/>
        <v>154</v>
      </c>
      <c r="O253" s="349">
        <f>IF(AN253="","",AN253)</f>
        <v>0</v>
      </c>
      <c r="P253" s="75">
        <f t="shared" si="283"/>
        <v>159</v>
      </c>
      <c r="Q253" s="349">
        <f>IF(AP253="","",AP253)</f>
        <v>0</v>
      </c>
      <c r="R253" s="75" t="str">
        <f t="shared" si="284"/>
        <v/>
      </c>
      <c r="S253" s="349">
        <f>IF(AR253="","",AR253)</f>
        <v>0</v>
      </c>
      <c r="T253" s="75" t="str">
        <f t="shared" si="285"/>
        <v/>
      </c>
      <c r="U253" s="349">
        <f>IF(AT253="","",AT253)</f>
        <v>1</v>
      </c>
      <c r="V253" s="75">
        <f t="shared" si="286"/>
        <v>1248</v>
      </c>
      <c r="W253" s="349">
        <f>IF(AV253="","",AV253)</f>
        <v>3</v>
      </c>
      <c r="Z253" s="352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69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50"/>
      <c r="F254" s="78" t="str">
        <f t="shared" si="279"/>
        <v/>
      </c>
      <c r="G254" s="350"/>
      <c r="H254" s="78" t="str">
        <f t="shared" si="280"/>
        <v/>
      </c>
      <c r="I254" s="350"/>
      <c r="J254" s="78" t="str">
        <f t="shared" si="281"/>
        <v/>
      </c>
      <c r="K254" s="350"/>
      <c r="L254" s="78" t="str">
        <f t="shared" si="282"/>
        <v/>
      </c>
      <c r="M254" s="350"/>
      <c r="N254" s="78" t="str">
        <f t="shared" si="299"/>
        <v/>
      </c>
      <c r="O254" s="350"/>
      <c r="P254" s="78" t="str">
        <f t="shared" si="283"/>
        <v/>
      </c>
      <c r="Q254" s="350"/>
      <c r="R254" s="78">
        <f t="shared" si="284"/>
        <v>170</v>
      </c>
      <c r="S254" s="350"/>
      <c r="T254" s="78">
        <f t="shared" si="285"/>
        <v>202</v>
      </c>
      <c r="U254" s="350"/>
      <c r="V254" s="78">
        <f t="shared" si="286"/>
        <v>372</v>
      </c>
      <c r="W254" s="350"/>
      <c r="Z254" s="353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0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1"/>
      <c r="F255" s="69" t="str">
        <f t="shared" si="279"/>
        <v/>
      </c>
      <c r="G255" s="351"/>
      <c r="H255" s="69" t="str">
        <f t="shared" si="280"/>
        <v/>
      </c>
      <c r="I255" s="351"/>
      <c r="J255" s="69" t="str">
        <f t="shared" si="281"/>
        <v/>
      </c>
      <c r="K255" s="351"/>
      <c r="L255" s="69" t="str">
        <f t="shared" si="282"/>
        <v/>
      </c>
      <c r="M255" s="351"/>
      <c r="N255" s="69" t="str">
        <f t="shared" si="299"/>
        <v/>
      </c>
      <c r="O255" s="351"/>
      <c r="P255" s="69" t="str">
        <f t="shared" si="283"/>
        <v/>
      </c>
      <c r="Q255" s="351"/>
      <c r="R255" s="69" t="str">
        <f t="shared" si="284"/>
        <v/>
      </c>
      <c r="S255" s="351"/>
      <c r="T255" s="69" t="str">
        <f t="shared" si="285"/>
        <v/>
      </c>
      <c r="U255" s="351"/>
      <c r="V255" s="69" t="str">
        <f t="shared" si="286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49">
        <f>IF(AD256="","",AD256)</f>
        <v>0</v>
      </c>
      <c r="F256" s="75">
        <f t="shared" si="279"/>
        <v>190</v>
      </c>
      <c r="G256" s="349">
        <f>IF(AF256="","",AF256)</f>
        <v>1</v>
      </c>
      <c r="H256" s="75">
        <f t="shared" si="280"/>
        <v>189</v>
      </c>
      <c r="I256" s="349">
        <f>IF(AH256="","",AH256)</f>
        <v>0</v>
      </c>
      <c r="J256" s="75">
        <f t="shared" si="281"/>
        <v>190</v>
      </c>
      <c r="K256" s="349">
        <f>IF(AJ256="","",AJ256)</f>
        <v>0</v>
      </c>
      <c r="L256" s="75">
        <f t="shared" si="282"/>
        <v>265</v>
      </c>
      <c r="M256" s="349">
        <f>IF(AL256="","",AL256)</f>
        <v>1</v>
      </c>
      <c r="N256" s="75">
        <f t="shared" si="299"/>
        <v>212</v>
      </c>
      <c r="O256" s="349">
        <f>IF(AN256="","",AN256)</f>
        <v>1</v>
      </c>
      <c r="P256" s="75">
        <f t="shared" si="283"/>
        <v>174</v>
      </c>
      <c r="Q256" s="349">
        <f>IF(AP256="","",AP256)</f>
        <v>1</v>
      </c>
      <c r="R256" s="75">
        <f t="shared" si="284"/>
        <v>268</v>
      </c>
      <c r="S256" s="349">
        <f>IF(AR256="","",AR256)</f>
        <v>1</v>
      </c>
      <c r="T256" s="75">
        <f t="shared" si="285"/>
        <v>258</v>
      </c>
      <c r="U256" s="349">
        <f>IF(AT256="","",AT256)</f>
        <v>1</v>
      </c>
      <c r="V256" s="75">
        <f t="shared" si="286"/>
        <v>1910</v>
      </c>
      <c r="W256" s="349">
        <f>IF(AV256="","",AV256)</f>
        <v>6</v>
      </c>
      <c r="Z256" s="352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0"/>
      <c r="F257" s="78" t="str">
        <f t="shared" si="279"/>
        <v/>
      </c>
      <c r="G257" s="350"/>
      <c r="H257" s="78" t="str">
        <f t="shared" si="280"/>
        <v/>
      </c>
      <c r="I257" s="350"/>
      <c r="J257" s="78" t="str">
        <f t="shared" si="281"/>
        <v/>
      </c>
      <c r="K257" s="350"/>
      <c r="L257" s="78" t="str">
        <f t="shared" si="282"/>
        <v/>
      </c>
      <c r="M257" s="350"/>
      <c r="N257" s="78" t="str">
        <f t="shared" si="299"/>
        <v/>
      </c>
      <c r="O257" s="350"/>
      <c r="P257" s="78" t="str">
        <f t="shared" si="283"/>
        <v/>
      </c>
      <c r="Q257" s="350"/>
      <c r="R257" s="78" t="str">
        <f t="shared" si="284"/>
        <v/>
      </c>
      <c r="S257" s="350"/>
      <c r="T257" s="78" t="str">
        <f t="shared" si="285"/>
        <v/>
      </c>
      <c r="U257" s="350"/>
      <c r="V257" s="78" t="str">
        <f t="shared" si="286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1"/>
      <c r="F258" s="69" t="str">
        <f t="shared" si="279"/>
        <v/>
      </c>
      <c r="G258" s="351"/>
      <c r="H258" s="69" t="str">
        <f t="shared" si="280"/>
        <v/>
      </c>
      <c r="I258" s="351"/>
      <c r="J258" s="69" t="str">
        <f t="shared" si="281"/>
        <v/>
      </c>
      <c r="K258" s="351"/>
      <c r="L258" s="69" t="str">
        <f t="shared" si="282"/>
        <v/>
      </c>
      <c r="M258" s="351"/>
      <c r="N258" s="69" t="str">
        <f t="shared" si="299"/>
        <v/>
      </c>
      <c r="O258" s="351"/>
      <c r="P258" s="69" t="str">
        <f t="shared" si="283"/>
        <v/>
      </c>
      <c r="Q258" s="351"/>
      <c r="R258" s="69" t="str">
        <f t="shared" si="284"/>
        <v/>
      </c>
      <c r="S258" s="351"/>
      <c r="T258" s="69" t="str">
        <f t="shared" si="285"/>
        <v/>
      </c>
      <c r="U258" s="351"/>
      <c r="V258" s="69" t="str">
        <f t="shared" si="286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7">
        <f t="shared" si="310"/>
        <v>2</v>
      </c>
      <c r="E262" s="347" t="str">
        <f t="shared" si="310"/>
        <v/>
      </c>
      <c r="F262" s="347">
        <f t="shared" si="310"/>
        <v>6</v>
      </c>
      <c r="G262" s="347" t="str">
        <f t="shared" si="310"/>
        <v/>
      </c>
      <c r="H262" s="347">
        <f t="shared" si="310"/>
        <v>7</v>
      </c>
      <c r="I262" s="347" t="str">
        <f t="shared" si="310"/>
        <v/>
      </c>
      <c r="J262" s="347">
        <f t="shared" si="310"/>
        <v>10</v>
      </c>
      <c r="K262" s="347" t="str">
        <f t="shared" si="310"/>
        <v/>
      </c>
      <c r="L262" s="347">
        <f t="shared" si="310"/>
        <v>8</v>
      </c>
      <c r="M262" s="347" t="str">
        <f t="shared" si="310"/>
        <v/>
      </c>
      <c r="N262" s="347">
        <f t="shared" si="310"/>
        <v>3</v>
      </c>
      <c r="O262" s="347" t="str">
        <f t="shared" si="310"/>
        <v/>
      </c>
      <c r="P262" s="347">
        <f t="shared" si="310"/>
        <v>4</v>
      </c>
      <c r="Q262" s="347" t="str">
        <f t="shared" si="310"/>
        <v/>
      </c>
      <c r="R262" s="347">
        <f t="shared" ref="N262:U264" si="311">IF(AQ262=0,"",AQ262)</f>
        <v>1</v>
      </c>
      <c r="S262" s="347" t="str">
        <f t="shared" si="311"/>
        <v/>
      </c>
      <c r="T262" s="347">
        <f t="shared" si="311"/>
        <v>5</v>
      </c>
      <c r="U262" s="347" t="str">
        <f t="shared" si="311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VLOOKUP($AA242,Schlüssel!$A$5:$DG$14,23)</f>
        <v>2</v>
      </c>
      <c r="AD262" s="372"/>
      <c r="AE262" s="371">
        <f>VLOOKUP($AA242,Schlüssel!$A$5:$EK$14,24)</f>
        <v>6</v>
      </c>
      <c r="AF262" s="372"/>
      <c r="AG262" s="371">
        <f>VLOOKUP($AA242,Schlüssel!$A$5:$EK$14,25)</f>
        <v>7</v>
      </c>
      <c r="AH262" s="372"/>
      <c r="AI262" s="371">
        <f>VLOOKUP($AA242,Schlüssel!$A$5:$EK$14,26)</f>
        <v>10</v>
      </c>
      <c r="AJ262" s="372"/>
      <c r="AK262" s="371">
        <f>VLOOKUP($AA242,Schlüssel!$A$5:$EK$14,27)</f>
        <v>8</v>
      </c>
      <c r="AL262" s="372"/>
      <c r="AM262" s="371">
        <f>VLOOKUP($AA242,Schlüssel!$A$5:$EK$14,28)</f>
        <v>3</v>
      </c>
      <c r="AN262" s="372"/>
      <c r="AO262" s="371">
        <f>VLOOKUP($AA242,Schlüssel!$A$5:$EK$14,29)</f>
        <v>4</v>
      </c>
      <c r="AP262" s="372"/>
      <c r="AQ262" s="371">
        <f>VLOOKUP($AA242,Schlüssel!$A$5:$EK$14,30)</f>
        <v>1</v>
      </c>
      <c r="AR262" s="372"/>
      <c r="AS262" s="371">
        <f>VLOOKUP($AA242,Schlüssel!$A$5:$EK$14,31)</f>
        <v>5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44" t="str">
        <f t="shared" si="312"/>
        <v>Bajuwaren München 1</v>
      </c>
      <c r="E263" s="345" t="str">
        <f t="shared" si="312"/>
        <v/>
      </c>
      <c r="F263" s="344" t="str">
        <f t="shared" si="312"/>
        <v>SG Rottendorf 1</v>
      </c>
      <c r="G263" s="345" t="str">
        <f t="shared" si="312"/>
        <v/>
      </c>
      <c r="H263" s="344" t="str">
        <f t="shared" si="312"/>
        <v>Schanzer Ingolstadt 1</v>
      </c>
      <c r="I263" s="345" t="str">
        <f t="shared" si="312"/>
        <v/>
      </c>
      <c r="J263" s="344" t="str">
        <f t="shared" si="312"/>
        <v>High Roller Rosenheim 1</v>
      </c>
      <c r="K263" s="345" t="str">
        <f t="shared" si="312"/>
        <v/>
      </c>
      <c r="L263" s="344" t="str">
        <f t="shared" si="312"/>
        <v>BC EMAX Unterföhring 2</v>
      </c>
      <c r="M263" s="345" t="str">
        <f t="shared" si="312"/>
        <v/>
      </c>
      <c r="N263" s="344" t="str">
        <f t="shared" si="311"/>
        <v>BK München 3</v>
      </c>
      <c r="O263" s="345" t="str">
        <f t="shared" si="311"/>
        <v/>
      </c>
      <c r="P263" s="344" t="str">
        <f t="shared" si="311"/>
        <v>SG DJK Rimpar</v>
      </c>
      <c r="Q263" s="345" t="str">
        <f t="shared" si="311"/>
        <v/>
      </c>
      <c r="R263" s="344" t="str">
        <f t="shared" si="311"/>
        <v>BC Comet Nürnberg</v>
      </c>
      <c r="S263" s="345" t="str">
        <f t="shared" si="311"/>
        <v/>
      </c>
      <c r="T263" s="344" t="str">
        <f t="shared" si="311"/>
        <v>RW Lichtenhof Stein 1</v>
      </c>
      <c r="U263" s="345" t="str">
        <f t="shared" si="311"/>
        <v/>
      </c>
      <c r="V263" s="346"/>
      <c r="W263" s="346"/>
      <c r="AA263" s="90"/>
      <c r="AB263" s="86"/>
      <c r="AC263" s="344" t="str">
        <f>VLOOKUP(AC262,Schlüssel!$A$5:$K$14,2)</f>
        <v>Bajuwaren München 1</v>
      </c>
      <c r="AD263" s="345"/>
      <c r="AE263" s="344" t="str">
        <f>VLOOKUP(AE262,Schlüssel!$A$5:$K$14,2)</f>
        <v>SG Rottendorf 1</v>
      </c>
      <c r="AF263" s="345"/>
      <c r="AG263" s="344" t="str">
        <f>VLOOKUP(AG262,Schlüssel!$A$5:$K$14,2)</f>
        <v>Schanzer Ingolstadt 1</v>
      </c>
      <c r="AH263" s="345"/>
      <c r="AI263" s="344" t="str">
        <f>VLOOKUP(AI262,Schlüssel!$A$5:$K$14,2)</f>
        <v>High Roller Rosenheim 1</v>
      </c>
      <c r="AJ263" s="345"/>
      <c r="AK263" s="344" t="str">
        <f>VLOOKUP(AK262,Schlüssel!$A$5:$K$14,2)</f>
        <v>BC EMAX Unterföhring 2</v>
      </c>
      <c r="AL263" s="345"/>
      <c r="AM263" s="344" t="str">
        <f>VLOOKUP(AM262,Schlüssel!$A$5:$K$14,2)</f>
        <v>BK München 3</v>
      </c>
      <c r="AN263" s="345"/>
      <c r="AO263" s="344" t="str">
        <f>VLOOKUP(AO262,Schlüssel!$A$5:$K$14,2)</f>
        <v>SG DJK Rimpar</v>
      </c>
      <c r="AP263" s="345"/>
      <c r="AQ263" s="344" t="str">
        <f>VLOOKUP(AQ262,Schlüssel!$A$5:$K$14,2)</f>
        <v>BC Comet Nürnberg</v>
      </c>
      <c r="AR263" s="345"/>
      <c r="AS263" s="344" t="str">
        <f>VLOOKUP(AS262,Schlüssel!$A$5:$K$14,2)</f>
        <v>RW Lichtenhof Stein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2" t="str">
        <f t="shared" si="312"/>
        <v/>
      </c>
      <c r="E264" s="342" t="str">
        <f t="shared" si="312"/>
        <v/>
      </c>
      <c r="F264" s="342" t="str">
        <f t="shared" si="312"/>
        <v/>
      </c>
      <c r="G264" s="342" t="str">
        <f t="shared" si="312"/>
        <v/>
      </c>
      <c r="H264" s="342" t="str">
        <f t="shared" si="312"/>
        <v/>
      </c>
      <c r="I264" s="342" t="str">
        <f t="shared" si="312"/>
        <v/>
      </c>
      <c r="J264" s="342" t="str">
        <f t="shared" si="312"/>
        <v/>
      </c>
      <c r="K264" s="342" t="str">
        <f t="shared" si="312"/>
        <v/>
      </c>
      <c r="L264" s="342" t="str">
        <f t="shared" si="312"/>
        <v/>
      </c>
      <c r="M264" s="342" t="str">
        <f t="shared" si="312"/>
        <v/>
      </c>
      <c r="N264" s="342" t="str">
        <f t="shared" si="311"/>
        <v/>
      </c>
      <c r="O264" s="342" t="str">
        <f t="shared" si="311"/>
        <v/>
      </c>
      <c r="P264" s="342" t="str">
        <f t="shared" si="311"/>
        <v/>
      </c>
      <c r="Q264" s="342" t="str">
        <f t="shared" si="311"/>
        <v/>
      </c>
      <c r="R264" s="342" t="str">
        <f t="shared" si="311"/>
        <v/>
      </c>
      <c r="S264" s="342" t="str">
        <f t="shared" si="311"/>
        <v/>
      </c>
      <c r="T264" s="342" t="str">
        <f t="shared" si="311"/>
        <v/>
      </c>
      <c r="U264" s="343" t="str">
        <f t="shared" si="311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13">IF(AA265=0,"",AA265)</f>
        <v>Spieler 1</v>
      </c>
      <c r="C265" s="367" t="str">
        <f t="shared" si="313"/>
        <v/>
      </c>
      <c r="D265" s="340">
        <f>IF(AC265=301,"",AC265)</f>
        <v>220</v>
      </c>
      <c r="E265" s="340" t="str">
        <f>IF(AD265=0,"",AD265)</f>
        <v/>
      </c>
      <c r="F265" s="340">
        <f>IF(AE265=301,"",AE265)</f>
        <v>146</v>
      </c>
      <c r="G265" s="340" t="str">
        <f>IF(AF265=0,"",AF265)</f>
        <v/>
      </c>
      <c r="H265" s="340">
        <f>IF(AG265=301,"",AG265)</f>
        <v>189</v>
      </c>
      <c r="I265" s="340" t="str">
        <f>IF(AH265=0,"",AH265)</f>
        <v/>
      </c>
      <c r="J265" s="340">
        <f>IF(AI265=301,"",AI265)</f>
        <v>225</v>
      </c>
      <c r="K265" s="340" t="str">
        <f>IF(AJ265=0,"",AJ265)</f>
        <v/>
      </c>
      <c r="L265" s="340">
        <f>IF(AK265=301,"",AK265)</f>
        <v>201</v>
      </c>
      <c r="M265" s="340" t="str">
        <f>IF(AL265=0,"",AL265)</f>
        <v/>
      </c>
      <c r="N265" s="340">
        <f>IF(AM265=301,"",AM265)</f>
        <v>228</v>
      </c>
      <c r="O265" s="340" t="str">
        <f>IF(AN265=0,"",AN265)</f>
        <v/>
      </c>
      <c r="P265" s="340">
        <f>IF(AO265=301,"",AO265)</f>
        <v>193</v>
      </c>
      <c r="Q265" s="340" t="str">
        <f>IF(AP265=0,"",AP265)</f>
        <v/>
      </c>
      <c r="R265" s="340">
        <f>IF(AQ265=301,"",AQ265)</f>
        <v>156</v>
      </c>
      <c r="S265" s="340" t="str">
        <f>IF(AR265=0,"",AR265)</f>
        <v/>
      </c>
      <c r="T265" s="340">
        <f>IF(AS265=301,"",AS265)</f>
        <v>179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220</v>
      </c>
      <c r="AD265" s="374"/>
      <c r="AE265" s="373">
        <f>ABS(INDEX(AE:AE,MATCH(AE262,$AA:$AA,0)+5)+INDEX(AE:AE,MATCH(AE262,$AA:$AA,0)+6)+INDEX(AE:AE,MATCH(AE262,$AA:$AA,0)+7))</f>
        <v>146</v>
      </c>
      <c r="AF265" s="374"/>
      <c r="AG265" s="373">
        <f>ABS(INDEX(AG:AG,MATCH(AG262,$AA:$AA,0)+5)+INDEX(AG:AG,MATCH(AG262,$AA:$AA,0)+6)+INDEX(AG:AG,MATCH(AG262,$AA:$AA,0)+7))</f>
        <v>189</v>
      </c>
      <c r="AH265" s="374"/>
      <c r="AI265" s="373">
        <f>ABS(INDEX(AI:AI,MATCH(AI262,$AA:$AA,0)+5)+INDEX(AI:AI,MATCH(AI262,$AA:$AA,0)+6)+INDEX(AI:AI,MATCH(AI262,$AA:$AA,0)+7))</f>
        <v>225</v>
      </c>
      <c r="AJ265" s="374"/>
      <c r="AK265" s="373">
        <f>ABS(INDEX(AK:AK,MATCH(AK262,$AA:$AA,0)+5)+INDEX(AK:AK,MATCH(AK262,$AA:$AA,0)+6)+INDEX(AK:AK,MATCH(AK262,$AA:$AA,0)+7))</f>
        <v>201</v>
      </c>
      <c r="AL265" s="374"/>
      <c r="AM265" s="373">
        <f>ABS(INDEX(AM:AM,MATCH(AM262,$AA:$AA,0)+5)+INDEX(AM:AM,MATCH(AM262,$AA:$AA,0)+6)+INDEX(AM:AM,MATCH(AM262,$AA:$AA,0)+7))</f>
        <v>228</v>
      </c>
      <c r="AN265" s="374"/>
      <c r="AO265" s="373">
        <f>ABS(INDEX(AO:AO,MATCH(AO262,$AA:$AA,0)+5)+INDEX(AO:AO,MATCH(AO262,$AA:$AA,0)+6)+INDEX(AO:AO,MATCH(AO262,$AA:$AA,0)+7))</f>
        <v>193</v>
      </c>
      <c r="AP265" s="374"/>
      <c r="AQ265" s="373">
        <f>ABS(INDEX(AQ:AQ,MATCH(AQ262,$AA:$AA,0)+5)+INDEX(AQ:AQ,MATCH(AQ262,$AA:$AA,0)+6)+INDEX(AQ:AQ,MATCH(AQ262,$AA:$AA,0)+7))</f>
        <v>156</v>
      </c>
      <c r="AR265" s="374"/>
      <c r="AS265" s="373">
        <f>ABS(INDEX(AS:AS,MATCH(AS262,$AA:$AA,0)+5)+INDEX(AS:AS,MATCH(AS262,$AA:$AA,0)+6)+INDEX(AS:AS,MATCH(AS262,$AA:$AA,0)+7))</f>
        <v>179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13"/>
        <v>Spieler 2</v>
      </c>
      <c r="C266" s="367" t="str">
        <f t="shared" si="313"/>
        <v/>
      </c>
      <c r="D266" s="340">
        <f>IF(AC266=301,"",AC266)</f>
        <v>121</v>
      </c>
      <c r="E266" s="340" t="str">
        <f>IF(AD266=0,"",AD266)</f>
        <v/>
      </c>
      <c r="F266" s="340">
        <f>IF(AE266=301,"",AE266)</f>
        <v>203</v>
      </c>
      <c r="G266" s="340" t="str">
        <f>IF(AF266=0,"",AF266)</f>
        <v/>
      </c>
      <c r="H266" s="340">
        <f>IF(AG266=301,"",AG266)</f>
        <v>168</v>
      </c>
      <c r="I266" s="340" t="str">
        <f>IF(AH266=0,"",AH266)</f>
        <v/>
      </c>
      <c r="J266" s="340">
        <f>IF(AI266=301,"",AI266)</f>
        <v>170</v>
      </c>
      <c r="K266" s="340" t="str">
        <f>IF(AJ266=0,"",AJ266)</f>
        <v/>
      </c>
      <c r="L266" s="340">
        <f>IF(AK266=301,"",AK266)</f>
        <v>162</v>
      </c>
      <c r="M266" s="340" t="str">
        <f>IF(AL266=0,"",AL266)</f>
        <v/>
      </c>
      <c r="N266" s="340">
        <f>IF(AM266=301,"",AM266)</f>
        <v>184</v>
      </c>
      <c r="O266" s="340" t="str">
        <f>IF(AN266=0,"",AN266)</f>
        <v/>
      </c>
      <c r="P266" s="340">
        <f>IF(AO266=301,"",AO266)</f>
        <v>180</v>
      </c>
      <c r="Q266" s="340" t="str">
        <f>IF(AP266=0,"",AP266)</f>
        <v/>
      </c>
      <c r="R266" s="340">
        <f>IF(AQ266=301,"",AQ266)</f>
        <v>180</v>
      </c>
      <c r="S266" s="340" t="str">
        <f>IF(AR266=0,"",AR266)</f>
        <v/>
      </c>
      <c r="T266" s="340">
        <f>IF(AS266=301,"",AS266)</f>
        <v>191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121</v>
      </c>
      <c r="AD266" s="376"/>
      <c r="AE266" s="375">
        <f>ABS(INDEX(AE:AE,MATCH(AE262,$AA:$AA,0)+8)+INDEX(AE:AE,MATCH(AE262,$AA:$AA,0)+9)+INDEX(AE:AE,MATCH(AE262,$AA:$AA,0)+10))</f>
        <v>203</v>
      </c>
      <c r="AF266" s="376"/>
      <c r="AG266" s="375">
        <f>ABS(INDEX(AG:AG,MATCH(AG262,$AA:$AA,0)+8)+INDEX(AG:AG,MATCH(AG262,$AA:$AA,0)+9)+INDEX(AG:AG,MATCH(AG262,$AA:$AA,0)+10))</f>
        <v>168</v>
      </c>
      <c r="AH266" s="376"/>
      <c r="AI266" s="375">
        <f>ABS(INDEX(AI:AI,MATCH(AI262,$AA:$AA,0)+8)+INDEX(AI:AI,MATCH(AI262,$AA:$AA,0)+9)+INDEX(AI:AI,MATCH(AI262,$AA:$AA,0)+10))</f>
        <v>170</v>
      </c>
      <c r="AJ266" s="376"/>
      <c r="AK266" s="375">
        <f>ABS(INDEX(AK:AK,MATCH(AK262,$AA:$AA,0)+8)+INDEX(AK:AK,MATCH(AK262,$AA:$AA,0)+9)+INDEX(AK:AK,MATCH(AK262,$AA:$AA,0)+10))</f>
        <v>162</v>
      </c>
      <c r="AL266" s="376"/>
      <c r="AM266" s="375">
        <f>ABS(INDEX(AM:AM,MATCH(AM262,$AA:$AA,0)+8)+INDEX(AM:AM,MATCH(AM262,$AA:$AA,0)+9)+INDEX(AM:AM,MATCH(AM262,$AA:$AA,0)+10))</f>
        <v>184</v>
      </c>
      <c r="AN266" s="376"/>
      <c r="AO266" s="375">
        <f>ABS(INDEX(AO:AO,MATCH(AO262,$AA:$AA,0)+8)+INDEX(AO:AO,MATCH(AO262,$AA:$AA,0)+9)+INDEX(AO:AO,MATCH(AO262,$AA:$AA,0)+10))</f>
        <v>180</v>
      </c>
      <c r="AP266" s="376"/>
      <c r="AQ266" s="375">
        <f>ABS(INDEX(AQ:AQ,MATCH(AQ262,$AA:$AA,0)+8)+INDEX(AQ:AQ,MATCH(AQ262,$AA:$AA,0)+9)+INDEX(AQ:AQ,MATCH(AQ262,$AA:$AA,0)+10))</f>
        <v>180</v>
      </c>
      <c r="AR266" s="376"/>
      <c r="AS266" s="375">
        <f>ABS(INDEX(AS:AS,MATCH(AS262,$AA:$AA,0)+8)+INDEX(AS:AS,MATCH(AS262,$AA:$AA,0)+9)+INDEX(AS:AS,MATCH(AS262,$AA:$AA,0)+10))</f>
        <v>191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13"/>
        <v>Spieler 3</v>
      </c>
      <c r="C267" s="367" t="str">
        <f t="shared" si="313"/>
        <v/>
      </c>
      <c r="D267" s="340">
        <f>IF(AC267=301,"",AC267)</f>
        <v>242</v>
      </c>
      <c r="E267" s="340" t="str">
        <f>IF(AD267=0,"",AD267)</f>
        <v/>
      </c>
      <c r="F267" s="340">
        <f>IF(AE267=301,"",AE267)</f>
        <v>213</v>
      </c>
      <c r="G267" s="340" t="str">
        <f>IF(AF267=0,"",AF267)</f>
        <v/>
      </c>
      <c r="H267" s="340">
        <f>IF(AG267=301,"",AG267)</f>
        <v>173</v>
      </c>
      <c r="I267" s="340" t="str">
        <f>IF(AH267=0,"",AH267)</f>
        <v/>
      </c>
      <c r="J267" s="340">
        <f>IF(AI267=301,"",AI267)</f>
        <v>162</v>
      </c>
      <c r="K267" s="340" t="str">
        <f>IF(AJ267=0,"",AJ267)</f>
        <v/>
      </c>
      <c r="L267" s="340">
        <f>IF(AK267=301,"",AK267)</f>
        <v>218</v>
      </c>
      <c r="M267" s="340" t="str">
        <f>IF(AL267=0,"",AL267)</f>
        <v/>
      </c>
      <c r="N267" s="340">
        <f>IF(AM267=301,"",AM267)</f>
        <v>188</v>
      </c>
      <c r="O267" s="340" t="str">
        <f>IF(AN267=0,"",AN267)</f>
        <v/>
      </c>
      <c r="P267" s="340">
        <f>IF(AO267=301,"",AO267)</f>
        <v>215</v>
      </c>
      <c r="Q267" s="340" t="str">
        <f>IF(AP267=0,"",AP267)</f>
        <v/>
      </c>
      <c r="R267" s="340">
        <f>IF(AQ267=301,"",AQ267)</f>
        <v>244</v>
      </c>
      <c r="S267" s="340" t="str">
        <f>IF(AR267=0,"",AR267)</f>
        <v/>
      </c>
      <c r="T267" s="340">
        <f>IF(AS267=301,"",AS267)</f>
        <v>160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242</v>
      </c>
      <c r="AD267" s="376"/>
      <c r="AE267" s="375">
        <f>ABS(INDEX(AE:AE,MATCH(AE262,$AA:$AA,0)+11)+INDEX(AE:AE,MATCH(AE262,$AA:$AA,0)+12)+INDEX(AE:AE,MATCH(AE262,$AA:$AA,0)+13))</f>
        <v>213</v>
      </c>
      <c r="AF267" s="376"/>
      <c r="AG267" s="375">
        <f>ABS(INDEX(AG:AG,MATCH(AG262,$AA:$AA,0)+11)+INDEX(AG:AG,MATCH(AG262,$AA:$AA,0)+12)+INDEX(AG:AG,MATCH(AG262,$AA:$AA,0)+13))</f>
        <v>173</v>
      </c>
      <c r="AH267" s="376"/>
      <c r="AI267" s="375">
        <f>ABS(INDEX(AI:AI,MATCH(AI262,$AA:$AA,0)+11)+INDEX(AI:AI,MATCH(AI262,$AA:$AA,0)+12)+INDEX(AI:AI,MATCH(AI262,$AA:$AA,0)+13))</f>
        <v>162</v>
      </c>
      <c r="AJ267" s="376"/>
      <c r="AK267" s="375">
        <f>ABS(INDEX(AK:AK,MATCH(AK262,$AA:$AA,0)+11)+INDEX(AK:AK,MATCH(AK262,$AA:$AA,0)+12)+INDEX(AK:AK,MATCH(AK262,$AA:$AA,0)+13))</f>
        <v>218</v>
      </c>
      <c r="AL267" s="376"/>
      <c r="AM267" s="375">
        <f>ABS(INDEX(AM:AM,MATCH(AM262,$AA:$AA,0)+11)+INDEX(AM:AM,MATCH(AM262,$AA:$AA,0)+12)+INDEX(AM:AM,MATCH(AM262,$AA:$AA,0)+13))</f>
        <v>188</v>
      </c>
      <c r="AN267" s="376"/>
      <c r="AO267" s="375">
        <f>ABS(INDEX(AO:AO,MATCH(AO262,$AA:$AA,0)+11)+INDEX(AO:AO,MATCH(AO262,$AA:$AA,0)+12)+INDEX(AO:AO,MATCH(AO262,$AA:$AA,0)+13))</f>
        <v>215</v>
      </c>
      <c r="AP267" s="376"/>
      <c r="AQ267" s="375">
        <f>ABS(INDEX(AQ:AQ,MATCH(AQ262,$AA:$AA,0)+11)+INDEX(AQ:AQ,MATCH(AQ262,$AA:$AA,0)+12)+INDEX(AQ:AQ,MATCH(AQ262,$AA:$AA,0)+13))</f>
        <v>244</v>
      </c>
      <c r="AR267" s="376"/>
      <c r="AS267" s="375">
        <f>ABS(INDEX(AS:AS,MATCH(AS262,$AA:$AA,0)+11)+INDEX(AS:AS,MATCH(AS262,$AA:$AA,0)+12)+INDEX(AS:AS,MATCH(AS262,$AA:$AA,0)+13))</f>
        <v>160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13"/>
        <v>Spieler 4</v>
      </c>
      <c r="C268" s="367" t="str">
        <f t="shared" si="313"/>
        <v/>
      </c>
      <c r="D268" s="340">
        <f>IF(AC268=301,"",AC268)</f>
        <v>196</v>
      </c>
      <c r="E268" s="340" t="str">
        <f>IF(AD268=0,"",AD268)</f>
        <v/>
      </c>
      <c r="F268" s="340">
        <f>IF(AE268=301,"",AE268)</f>
        <v>138</v>
      </c>
      <c r="G268" s="340" t="str">
        <f>IF(AF268=0,"",AF268)</f>
        <v/>
      </c>
      <c r="H268" s="340">
        <f>IF(AG268=301,"",AG268)</f>
        <v>207</v>
      </c>
      <c r="I268" s="340" t="str">
        <f>IF(AH268=0,"",AH268)</f>
        <v/>
      </c>
      <c r="J268" s="340">
        <f>IF(AI268=301,"",AI268)</f>
        <v>212</v>
      </c>
      <c r="K268" s="340" t="str">
        <f>IF(AJ268=0,"",AJ268)</f>
        <v/>
      </c>
      <c r="L268" s="340">
        <f>IF(AK268=301,"",AK268)</f>
        <v>166</v>
      </c>
      <c r="M268" s="340" t="str">
        <f>IF(AL268=0,"",AL268)</f>
        <v/>
      </c>
      <c r="N268" s="340">
        <f>IF(AM268=301,"",AM268)</f>
        <v>166</v>
      </c>
      <c r="O268" s="340" t="str">
        <f>IF(AN268=0,"",AN268)</f>
        <v/>
      </c>
      <c r="P268" s="340">
        <f>IF(AO268=301,"",AO268)</f>
        <v>169</v>
      </c>
      <c r="Q268" s="340" t="str">
        <f>IF(AP268=0,"",AP268)</f>
        <v/>
      </c>
      <c r="R268" s="340">
        <f>IF(AQ268=301,"",AQ268)</f>
        <v>207</v>
      </c>
      <c r="S268" s="340" t="str">
        <f>IF(AR268=0,"",AR268)</f>
        <v/>
      </c>
      <c r="T268" s="340">
        <f>IF(AS268=301,"",AS268)</f>
        <v>184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196</v>
      </c>
      <c r="AD268" s="376"/>
      <c r="AE268" s="375">
        <f>ABS(INDEX(AE:AE,MATCH(AE262,$AA:$AA,0)+14)+INDEX(AE:AE,MATCH(AE262,$AA:$AA,0)+15)+INDEX(AE:AE,MATCH(AE262,$AA:$AA,0)+16))</f>
        <v>138</v>
      </c>
      <c r="AF268" s="376"/>
      <c r="AG268" s="375">
        <f>ABS(INDEX(AG:AG,MATCH(AG262,$AA:$AA,0)+14)+INDEX(AG:AG,MATCH(AG262,$AA:$AA,0)+15)+INDEX(AG:AG,MATCH(AG262,$AA:$AA,0)+16))</f>
        <v>207</v>
      </c>
      <c r="AH268" s="376"/>
      <c r="AI268" s="375">
        <f>ABS(INDEX(AI:AI,MATCH(AI262,$AA:$AA,0)+14)+INDEX(AI:AI,MATCH(AI262,$AA:$AA,0)+15)+INDEX(AI:AI,MATCH(AI262,$AA:$AA,0)+16))</f>
        <v>212</v>
      </c>
      <c r="AJ268" s="376"/>
      <c r="AK268" s="375">
        <f>ABS(INDEX(AK:AK,MATCH(AK262,$AA:$AA,0)+14)+INDEX(AK:AK,MATCH(AK262,$AA:$AA,0)+15)+INDEX(AK:AK,MATCH(AK262,$AA:$AA,0)+16))</f>
        <v>166</v>
      </c>
      <c r="AL268" s="376"/>
      <c r="AM268" s="375">
        <f>ABS(INDEX(AM:AM,MATCH(AM262,$AA:$AA,0)+14)+INDEX(AM:AM,MATCH(AM262,$AA:$AA,0)+15)+INDEX(AM:AM,MATCH(AM262,$AA:$AA,0)+16))</f>
        <v>166</v>
      </c>
      <c r="AN268" s="376"/>
      <c r="AO268" s="375">
        <f>ABS(INDEX(AO:AO,MATCH(AO262,$AA:$AA,0)+14)+INDEX(AO:AO,MATCH(AO262,$AA:$AA,0)+15)+INDEX(AO:AO,MATCH(AO262,$AA:$AA,0)+16))</f>
        <v>169</v>
      </c>
      <c r="AP268" s="376"/>
      <c r="AQ268" s="375">
        <f>ABS(INDEX(AQ:AQ,MATCH(AQ262,$AA:$AA,0)+14)+INDEX(AQ:AQ,MATCH(AQ262,$AA:$AA,0)+15)+INDEX(AQ:AQ,MATCH(AQ262,$AA:$AA,0)+16))</f>
        <v>207</v>
      </c>
      <c r="AR268" s="376"/>
      <c r="AS268" s="375">
        <f>ABS(INDEX(AS:AS,MATCH(AS262,$AA:$AA,0)+14)+INDEX(AS:AS,MATCH(AS262,$AA:$AA,0)+15)+INDEX(AS:AS,MATCH(AS262,$AA:$AA,0)+16))</f>
        <v>184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13"/>
        <v>Gesamt</v>
      </c>
      <c r="C269" s="356" t="str">
        <f t="shared" si="313"/>
        <v/>
      </c>
      <c r="D269" s="339">
        <f>IF(AC269=1505,"",AC269)</f>
        <v>779</v>
      </c>
      <c r="E269" s="339" t="str">
        <f>IF(AD269=0,"",AD269)</f>
        <v/>
      </c>
      <c r="F269" s="339">
        <f>IF(AE269=1505,"",AE269)</f>
        <v>700</v>
      </c>
      <c r="G269" s="339" t="str">
        <f>IF(AF269=0,"",AF269)</f>
        <v/>
      </c>
      <c r="H269" s="339">
        <f>IF(AG269=1505,"",AG269)</f>
        <v>737</v>
      </c>
      <c r="I269" s="339" t="str">
        <f>IF(AH269=0,"",AH269)</f>
        <v/>
      </c>
      <c r="J269" s="339">
        <f>IF(AI269=1505,"",AI269)</f>
        <v>769</v>
      </c>
      <c r="K269" s="339" t="str">
        <f>IF(AJ269=0,"",AJ269)</f>
        <v/>
      </c>
      <c r="L269" s="339">
        <f>IF(AK269=1505,"",AK269)</f>
        <v>747</v>
      </c>
      <c r="M269" s="339" t="str">
        <f>IF(AL269=0,"",AL269)</f>
        <v/>
      </c>
      <c r="N269" s="339">
        <f>IF(AM269=1505,"",AM269)</f>
        <v>766</v>
      </c>
      <c r="O269" s="339" t="str">
        <f>IF(AN269=0,"",AN269)</f>
        <v/>
      </c>
      <c r="P269" s="339">
        <f>IF(AO269=1505,"",AO269)</f>
        <v>757</v>
      </c>
      <c r="Q269" s="339" t="str">
        <f>IF(AP269=0,"",AP269)</f>
        <v/>
      </c>
      <c r="R269" s="339">
        <f>IF(AQ269=1505,"",AQ269)</f>
        <v>787</v>
      </c>
      <c r="S269" s="339" t="str">
        <f>IF(AR269=0,"",AR269)</f>
        <v/>
      </c>
      <c r="T269" s="339">
        <f>IF(AS269=1505,"",AS269)</f>
        <v>714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779</v>
      </c>
      <c r="AD269" s="356"/>
      <c r="AE269" s="355">
        <f>SUM(AE265:AE268)</f>
        <v>700</v>
      </c>
      <c r="AF269" s="356"/>
      <c r="AG269" s="355">
        <f>SUM(AG265:AG268)</f>
        <v>737</v>
      </c>
      <c r="AH269" s="356"/>
      <c r="AI269" s="355">
        <f>SUM(AI265:AI268)</f>
        <v>769</v>
      </c>
      <c r="AJ269" s="356"/>
      <c r="AK269" s="355">
        <f>SUM(AK265:AK268)</f>
        <v>747</v>
      </c>
      <c r="AL269" s="356"/>
      <c r="AM269" s="355">
        <f>SUM(AM265:AM268)</f>
        <v>766</v>
      </c>
      <c r="AN269" s="356"/>
      <c r="AO269" s="355">
        <f>SUM(AO265:AO268)</f>
        <v>757</v>
      </c>
      <c r="AP269" s="356"/>
      <c r="AQ269" s="355">
        <f>SUM(AQ265:AQ268)</f>
        <v>787</v>
      </c>
      <c r="AR269" s="356"/>
      <c r="AS269" s="355">
        <f>SUM(AS265:AS268)</f>
        <v>714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02.11./03.11.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02.11./03.11.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Nürnberg West Bowling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49">
        <f>IF(AD277="","",AD277)</f>
        <v>0</v>
      </c>
      <c r="F277" s="75">
        <f t="shared" ref="F277:F290" si="314">IF(AE277=0,"",AE277)</f>
        <v>214</v>
      </c>
      <c r="G277" s="349">
        <f>IF(AF277="","",AF277)</f>
        <v>1</v>
      </c>
      <c r="H277" s="75">
        <f t="shared" ref="H277:H290" si="315">IF(AG277=0,"",AG277)</f>
        <v>220</v>
      </c>
      <c r="I277" s="349">
        <f>IF(AH277="","",AH277)</f>
        <v>1</v>
      </c>
      <c r="J277" s="75">
        <f t="shared" ref="J277:J290" si="316">IF(AI277=0,"",AI277)</f>
        <v>225</v>
      </c>
      <c r="K277" s="349">
        <f>IF(AJ277="","",AJ277)</f>
        <v>1</v>
      </c>
      <c r="L277" s="75">
        <f t="shared" ref="L277:L290" si="317">IF(AK277=0,"",AK277)</f>
        <v>192</v>
      </c>
      <c r="M277" s="349">
        <f>IF(AL277="","",AL277)</f>
        <v>0</v>
      </c>
      <c r="N277" s="75">
        <f>IF(AM277=0,"",AM277)</f>
        <v>165</v>
      </c>
      <c r="O277" s="349">
        <f>IF(AN277="","",AN277)</f>
        <v>0</v>
      </c>
      <c r="P277" s="75">
        <f t="shared" ref="P277:P290" si="318">IF(AO277=0,"",AO277)</f>
        <v>244</v>
      </c>
      <c r="Q277" s="349">
        <f>IF(AP277="","",AP277)</f>
        <v>1</v>
      </c>
      <c r="R277" s="75">
        <f t="shared" ref="R277:R290" si="319">IF(AQ277=0,"",AQ277)</f>
        <v>217</v>
      </c>
      <c r="S277" s="349">
        <f>IF(AR277="","",AR277)</f>
        <v>1</v>
      </c>
      <c r="T277" s="75">
        <f t="shared" ref="T277:T290" si="320">IF(AS277=0,"",AS277)</f>
        <v>191</v>
      </c>
      <c r="U277" s="349">
        <f>IF(AT277="","",AT277)</f>
        <v>1</v>
      </c>
      <c r="V277" s="75">
        <f t="shared" ref="V277:V290" si="321">IF(AU277=0,"",AU277)</f>
        <v>1835</v>
      </c>
      <c r="W277" s="349">
        <f>IF(AV277="","",AV277)</f>
        <v>6</v>
      </c>
      <c r="Z277" s="352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69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0"/>
      <c r="F278" s="78" t="str">
        <f t="shared" si="314"/>
        <v/>
      </c>
      <c r="G278" s="350"/>
      <c r="H278" s="78" t="str">
        <f t="shared" si="315"/>
        <v/>
      </c>
      <c r="I278" s="350"/>
      <c r="J278" s="78" t="str">
        <f t="shared" si="316"/>
        <v/>
      </c>
      <c r="K278" s="350"/>
      <c r="L278" s="78" t="str">
        <f t="shared" si="317"/>
        <v/>
      </c>
      <c r="M278" s="350"/>
      <c r="N278" s="78" t="str">
        <f t="shared" ref="N278:N290" si="334">IF(AM278=0,"",AM278)</f>
        <v/>
      </c>
      <c r="O278" s="350"/>
      <c r="P278" s="78" t="str">
        <f t="shared" si="318"/>
        <v/>
      </c>
      <c r="Q278" s="350"/>
      <c r="R278" s="78" t="str">
        <f t="shared" si="319"/>
        <v/>
      </c>
      <c r="S278" s="350"/>
      <c r="T278" s="78" t="str">
        <f t="shared" si="320"/>
        <v/>
      </c>
      <c r="U278" s="350"/>
      <c r="V278" s="78" t="str">
        <f t="shared" si="321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0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1"/>
      <c r="F279" s="69" t="str">
        <f t="shared" si="314"/>
        <v/>
      </c>
      <c r="G279" s="351"/>
      <c r="H279" s="69" t="str">
        <f t="shared" si="315"/>
        <v/>
      </c>
      <c r="I279" s="351"/>
      <c r="J279" s="69" t="str">
        <f t="shared" si="316"/>
        <v/>
      </c>
      <c r="K279" s="351"/>
      <c r="L279" s="69" t="str">
        <f t="shared" si="317"/>
        <v/>
      </c>
      <c r="M279" s="351"/>
      <c r="N279" s="69" t="str">
        <f t="shared" si="334"/>
        <v/>
      </c>
      <c r="O279" s="351"/>
      <c r="P279" s="69" t="str">
        <f t="shared" si="318"/>
        <v/>
      </c>
      <c r="Q279" s="351"/>
      <c r="R279" s="69" t="str">
        <f t="shared" si="319"/>
        <v/>
      </c>
      <c r="S279" s="351"/>
      <c r="T279" s="69" t="str">
        <f t="shared" si="320"/>
        <v/>
      </c>
      <c r="U279" s="351"/>
      <c r="V279" s="69" t="str">
        <f t="shared" si="321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68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49">
        <f>IF(AD280="","",AD280)</f>
        <v>0</v>
      </c>
      <c r="F280" s="75">
        <f t="shared" si="314"/>
        <v>187</v>
      </c>
      <c r="G280" s="349">
        <f>IF(AF280="","",AF280)</f>
        <v>0</v>
      </c>
      <c r="H280" s="75">
        <f t="shared" si="315"/>
        <v>178</v>
      </c>
      <c r="I280" s="349">
        <f>IF(AH280="","",AH280)</f>
        <v>1</v>
      </c>
      <c r="J280" s="75">
        <f t="shared" si="316"/>
        <v>170</v>
      </c>
      <c r="K280" s="349">
        <f>IF(AJ280="","",AJ280)</f>
        <v>0</v>
      </c>
      <c r="L280" s="75">
        <f t="shared" si="317"/>
        <v>154</v>
      </c>
      <c r="M280" s="349">
        <f>IF(AL280="","",AL280)</f>
        <v>0</v>
      </c>
      <c r="N280" s="75" t="str">
        <f t="shared" si="334"/>
        <v/>
      </c>
      <c r="O280" s="349">
        <f>IF(AN280="","",AN280)</f>
        <v>0</v>
      </c>
      <c r="P280" s="75" t="str">
        <f t="shared" si="318"/>
        <v/>
      </c>
      <c r="Q280" s="349">
        <f>IF(AP280="","",AP280)</f>
        <v>1</v>
      </c>
      <c r="R280" s="75" t="str">
        <f t="shared" si="319"/>
        <v/>
      </c>
      <c r="S280" s="349">
        <f>IF(AR280="","",AR280)</f>
        <v>1</v>
      </c>
      <c r="T280" s="75" t="str">
        <f t="shared" si="320"/>
        <v/>
      </c>
      <c r="U280" s="349">
        <f>IF(AT280="","",AT280)</f>
        <v>0</v>
      </c>
      <c r="V280" s="75">
        <f t="shared" si="321"/>
        <v>838</v>
      </c>
      <c r="W280" s="349">
        <f>IF(AV280="","",AV280)</f>
        <v>3</v>
      </c>
      <c r="Z280" s="352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69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50"/>
      <c r="F281" s="78" t="str">
        <f t="shared" si="314"/>
        <v/>
      </c>
      <c r="G281" s="350"/>
      <c r="H281" s="78" t="str">
        <f t="shared" si="315"/>
        <v/>
      </c>
      <c r="I281" s="350"/>
      <c r="J281" s="78" t="str">
        <f t="shared" si="316"/>
        <v/>
      </c>
      <c r="K281" s="350"/>
      <c r="L281" s="78" t="str">
        <f t="shared" si="317"/>
        <v/>
      </c>
      <c r="M281" s="350"/>
      <c r="N281" s="78">
        <f t="shared" si="334"/>
        <v>169</v>
      </c>
      <c r="O281" s="350"/>
      <c r="P281" s="78">
        <f t="shared" si="318"/>
        <v>169</v>
      </c>
      <c r="Q281" s="350"/>
      <c r="R281" s="78">
        <f t="shared" si="319"/>
        <v>175</v>
      </c>
      <c r="S281" s="350"/>
      <c r="T281" s="78">
        <f t="shared" si="320"/>
        <v>202</v>
      </c>
      <c r="U281" s="350"/>
      <c r="V281" s="78">
        <f t="shared" si="321"/>
        <v>715</v>
      </c>
      <c r="W281" s="350"/>
      <c r="Z281" s="353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0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1"/>
      <c r="F282" s="69" t="str">
        <f t="shared" si="314"/>
        <v/>
      </c>
      <c r="G282" s="351"/>
      <c r="H282" s="69" t="str">
        <f t="shared" si="315"/>
        <v/>
      </c>
      <c r="I282" s="351"/>
      <c r="J282" s="69" t="str">
        <f t="shared" si="316"/>
        <v/>
      </c>
      <c r="K282" s="351"/>
      <c r="L282" s="69" t="str">
        <f t="shared" si="317"/>
        <v/>
      </c>
      <c r="M282" s="351"/>
      <c r="N282" s="69" t="str">
        <f t="shared" si="334"/>
        <v/>
      </c>
      <c r="O282" s="351"/>
      <c r="P282" s="69" t="str">
        <f t="shared" si="318"/>
        <v/>
      </c>
      <c r="Q282" s="351"/>
      <c r="R282" s="69" t="str">
        <f t="shared" si="319"/>
        <v/>
      </c>
      <c r="S282" s="351"/>
      <c r="T282" s="69" t="str">
        <f t="shared" si="320"/>
        <v/>
      </c>
      <c r="U282" s="351"/>
      <c r="V282" s="69" t="str">
        <f t="shared" si="321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68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49">
        <f>IF(AD283="","",AD283)</f>
        <v>0</v>
      </c>
      <c r="F283" s="75">
        <f t="shared" si="314"/>
        <v>184</v>
      </c>
      <c r="G283" s="349">
        <f>IF(AF283="","",AF283)</f>
        <v>1</v>
      </c>
      <c r="H283" s="75">
        <f t="shared" si="315"/>
        <v>171</v>
      </c>
      <c r="I283" s="349">
        <f>IF(AH283="","",AH283)</f>
        <v>0</v>
      </c>
      <c r="J283" s="75">
        <f t="shared" si="316"/>
        <v>162</v>
      </c>
      <c r="K283" s="349">
        <f>IF(AJ283="","",AJ283)</f>
        <v>0</v>
      </c>
      <c r="L283" s="75">
        <f t="shared" si="317"/>
        <v>173</v>
      </c>
      <c r="M283" s="349">
        <f>IF(AL283="","",AL283)</f>
        <v>0</v>
      </c>
      <c r="N283" s="75">
        <f t="shared" si="334"/>
        <v>159</v>
      </c>
      <c r="O283" s="349">
        <f>IF(AN283="","",AN283)</f>
        <v>0</v>
      </c>
      <c r="P283" s="75">
        <f t="shared" si="318"/>
        <v>149</v>
      </c>
      <c r="Q283" s="349">
        <f>IF(AP283="","",AP283)</f>
        <v>1</v>
      </c>
      <c r="R283" s="75" t="str">
        <f t="shared" si="319"/>
        <v/>
      </c>
      <c r="S283" s="349">
        <f>IF(AR283="","",AR283)</f>
        <v>0</v>
      </c>
      <c r="T283" s="75" t="str">
        <f t="shared" si="320"/>
        <v/>
      </c>
      <c r="U283" s="349">
        <f>IF(AT283="","",AT283)</f>
        <v>1</v>
      </c>
      <c r="V283" s="75">
        <f t="shared" si="321"/>
        <v>1193</v>
      </c>
      <c r="W283" s="349">
        <f>IF(AV283="","",AV283)</f>
        <v>3</v>
      </c>
      <c r="Z283" s="352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69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50"/>
      <c r="F284" s="78" t="str">
        <f t="shared" si="314"/>
        <v/>
      </c>
      <c r="G284" s="350"/>
      <c r="H284" s="78" t="str">
        <f t="shared" si="315"/>
        <v/>
      </c>
      <c r="I284" s="350"/>
      <c r="J284" s="78" t="str">
        <f t="shared" si="316"/>
        <v/>
      </c>
      <c r="K284" s="350"/>
      <c r="L284" s="78" t="str">
        <f t="shared" si="317"/>
        <v/>
      </c>
      <c r="M284" s="350"/>
      <c r="N284" s="78" t="str">
        <f t="shared" si="334"/>
        <v/>
      </c>
      <c r="O284" s="350"/>
      <c r="P284" s="78" t="str">
        <f t="shared" si="318"/>
        <v/>
      </c>
      <c r="Q284" s="350"/>
      <c r="R284" s="78">
        <f t="shared" si="319"/>
        <v>190</v>
      </c>
      <c r="S284" s="350"/>
      <c r="T284" s="78">
        <f t="shared" si="320"/>
        <v>233</v>
      </c>
      <c r="U284" s="350"/>
      <c r="V284" s="78">
        <f t="shared" si="321"/>
        <v>423</v>
      </c>
      <c r="W284" s="350"/>
      <c r="Z284" s="353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0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1"/>
      <c r="F285" s="69" t="str">
        <f t="shared" si="314"/>
        <v/>
      </c>
      <c r="G285" s="351"/>
      <c r="H285" s="69" t="str">
        <f t="shared" si="315"/>
        <v/>
      </c>
      <c r="I285" s="351"/>
      <c r="J285" s="69" t="str">
        <f t="shared" si="316"/>
        <v/>
      </c>
      <c r="K285" s="351"/>
      <c r="L285" s="69" t="str">
        <f t="shared" si="317"/>
        <v/>
      </c>
      <c r="M285" s="351"/>
      <c r="N285" s="69" t="str">
        <f t="shared" si="334"/>
        <v/>
      </c>
      <c r="O285" s="351"/>
      <c r="P285" s="69" t="str">
        <f t="shared" si="318"/>
        <v/>
      </c>
      <c r="Q285" s="351"/>
      <c r="R285" s="69" t="str">
        <f t="shared" si="319"/>
        <v/>
      </c>
      <c r="S285" s="351"/>
      <c r="T285" s="69" t="str">
        <f t="shared" si="320"/>
        <v/>
      </c>
      <c r="U285" s="351"/>
      <c r="V285" s="69" t="str">
        <f t="shared" si="321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49">
        <f>IF(AD286="","",AD286)</f>
        <v>0</v>
      </c>
      <c r="F286" s="75">
        <f t="shared" si="314"/>
        <v>199</v>
      </c>
      <c r="G286" s="349">
        <f>IF(AF286="","",AF286)</f>
        <v>1</v>
      </c>
      <c r="H286" s="75">
        <f t="shared" si="315"/>
        <v>191</v>
      </c>
      <c r="I286" s="349">
        <f>IF(AH286="","",AH286)</f>
        <v>1</v>
      </c>
      <c r="J286" s="75">
        <f t="shared" si="316"/>
        <v>212</v>
      </c>
      <c r="K286" s="349">
        <f>IF(AJ286="","",AJ286)</f>
        <v>1</v>
      </c>
      <c r="L286" s="75">
        <f t="shared" si="317"/>
        <v>221</v>
      </c>
      <c r="M286" s="349">
        <f>IF(AL286="","",AL286)</f>
        <v>0</v>
      </c>
      <c r="N286" s="75">
        <f t="shared" si="334"/>
        <v>179</v>
      </c>
      <c r="O286" s="349">
        <f>IF(AN286="","",AN286)</f>
        <v>0</v>
      </c>
      <c r="P286" s="75">
        <f t="shared" si="318"/>
        <v>182</v>
      </c>
      <c r="Q286" s="349">
        <f>IF(AP286="","",AP286)</f>
        <v>0</v>
      </c>
      <c r="R286" s="75">
        <f t="shared" si="319"/>
        <v>147</v>
      </c>
      <c r="S286" s="349">
        <f>IF(AR286="","",AR286)</f>
        <v>0</v>
      </c>
      <c r="T286" s="75">
        <f t="shared" si="320"/>
        <v>143</v>
      </c>
      <c r="U286" s="349">
        <f>IF(AT286="","",AT286)</f>
        <v>0</v>
      </c>
      <c r="V286" s="75">
        <f t="shared" si="321"/>
        <v>1637</v>
      </c>
      <c r="W286" s="349">
        <f>IF(AV286="","",AV286)</f>
        <v>3</v>
      </c>
      <c r="Z286" s="352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0"/>
      <c r="F287" s="78" t="str">
        <f t="shared" si="314"/>
        <v/>
      </c>
      <c r="G287" s="350"/>
      <c r="H287" s="78" t="str">
        <f t="shared" si="315"/>
        <v/>
      </c>
      <c r="I287" s="350"/>
      <c r="J287" s="78" t="str">
        <f t="shared" si="316"/>
        <v/>
      </c>
      <c r="K287" s="350"/>
      <c r="L287" s="78" t="str">
        <f t="shared" si="317"/>
        <v/>
      </c>
      <c r="M287" s="350"/>
      <c r="N287" s="78" t="str">
        <f t="shared" si="334"/>
        <v/>
      </c>
      <c r="O287" s="350"/>
      <c r="P287" s="78" t="str">
        <f t="shared" si="318"/>
        <v/>
      </c>
      <c r="Q287" s="350"/>
      <c r="R287" s="78" t="str">
        <f t="shared" si="319"/>
        <v/>
      </c>
      <c r="S287" s="350"/>
      <c r="T287" s="78" t="str">
        <f t="shared" si="320"/>
        <v/>
      </c>
      <c r="U287" s="350"/>
      <c r="V287" s="78" t="str">
        <f t="shared" si="321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1"/>
      <c r="F288" s="69" t="str">
        <f t="shared" si="314"/>
        <v/>
      </c>
      <c r="G288" s="351"/>
      <c r="H288" s="69" t="str">
        <f t="shared" si="315"/>
        <v/>
      </c>
      <c r="I288" s="351"/>
      <c r="J288" s="69" t="str">
        <f t="shared" si="316"/>
        <v/>
      </c>
      <c r="K288" s="351"/>
      <c r="L288" s="69" t="str">
        <f t="shared" si="317"/>
        <v/>
      </c>
      <c r="M288" s="351"/>
      <c r="N288" s="69" t="str">
        <f t="shared" si="334"/>
        <v/>
      </c>
      <c r="O288" s="351"/>
      <c r="P288" s="69" t="str">
        <f t="shared" si="318"/>
        <v/>
      </c>
      <c r="Q288" s="351"/>
      <c r="R288" s="69" t="str">
        <f t="shared" si="319"/>
        <v/>
      </c>
      <c r="S288" s="351"/>
      <c r="T288" s="69" t="str">
        <f t="shared" si="320"/>
        <v/>
      </c>
      <c r="U288" s="351"/>
      <c r="V288" s="69" t="str">
        <f t="shared" si="321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7">
        <f t="shared" si="345"/>
        <v>6</v>
      </c>
      <c r="E292" s="347" t="str">
        <f t="shared" si="345"/>
        <v/>
      </c>
      <c r="F292" s="347">
        <f t="shared" si="345"/>
        <v>5</v>
      </c>
      <c r="G292" s="347" t="str">
        <f t="shared" si="345"/>
        <v/>
      </c>
      <c r="H292" s="347">
        <f t="shared" si="345"/>
        <v>2</v>
      </c>
      <c r="I292" s="347" t="str">
        <f t="shared" si="345"/>
        <v/>
      </c>
      <c r="J292" s="347">
        <f t="shared" si="345"/>
        <v>9</v>
      </c>
      <c r="K292" s="347" t="str">
        <f t="shared" si="345"/>
        <v/>
      </c>
      <c r="L292" s="347">
        <f t="shared" si="345"/>
        <v>1</v>
      </c>
      <c r="M292" s="347" t="str">
        <f t="shared" si="345"/>
        <v/>
      </c>
      <c r="N292" s="347">
        <f t="shared" si="345"/>
        <v>4</v>
      </c>
      <c r="O292" s="347" t="str">
        <f t="shared" si="345"/>
        <v/>
      </c>
      <c r="P292" s="347">
        <f t="shared" si="345"/>
        <v>7</v>
      </c>
      <c r="Q292" s="347" t="str">
        <f t="shared" si="345"/>
        <v/>
      </c>
      <c r="R292" s="347">
        <f t="shared" ref="N292:U294" si="346">IF(AQ292=0,"",AQ292)</f>
        <v>3</v>
      </c>
      <c r="S292" s="347" t="str">
        <f t="shared" si="346"/>
        <v/>
      </c>
      <c r="T292" s="347">
        <f t="shared" si="346"/>
        <v>8</v>
      </c>
      <c r="U292" s="347" t="str">
        <f t="shared" si="346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VLOOKUP($AA272,Schlüssel!$A$5:$DG$14,23)</f>
        <v>6</v>
      </c>
      <c r="AD292" s="372"/>
      <c r="AE292" s="371">
        <f>VLOOKUP($AA272,Schlüssel!$A$5:$EK$14,24)</f>
        <v>5</v>
      </c>
      <c r="AF292" s="372"/>
      <c r="AG292" s="371">
        <f>VLOOKUP($AA272,Schlüssel!$A$5:$EK$14,25)</f>
        <v>2</v>
      </c>
      <c r="AH292" s="372"/>
      <c r="AI292" s="371">
        <f>VLOOKUP($AA272,Schlüssel!$A$5:$EK$14,26)</f>
        <v>9</v>
      </c>
      <c r="AJ292" s="372"/>
      <c r="AK292" s="371">
        <f>VLOOKUP($AA272,Schlüssel!$A$5:$EK$14,27)</f>
        <v>1</v>
      </c>
      <c r="AL292" s="372"/>
      <c r="AM292" s="371">
        <f>VLOOKUP($AA272,Schlüssel!$A$5:$EK$14,28)</f>
        <v>4</v>
      </c>
      <c r="AN292" s="372"/>
      <c r="AO292" s="371">
        <f>VLOOKUP($AA272,Schlüssel!$A$5:$EK$14,29)</f>
        <v>7</v>
      </c>
      <c r="AP292" s="372"/>
      <c r="AQ292" s="371">
        <f>VLOOKUP($AA272,Schlüssel!$A$5:$EK$14,30)</f>
        <v>3</v>
      </c>
      <c r="AR292" s="372"/>
      <c r="AS292" s="371">
        <f>VLOOKUP($AA272,Schlüssel!$A$5:$EK$14,31)</f>
        <v>8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44" t="str">
        <f t="shared" si="347"/>
        <v>SG Rottendorf 1</v>
      </c>
      <c r="E293" s="345" t="str">
        <f t="shared" si="347"/>
        <v/>
      </c>
      <c r="F293" s="344" t="str">
        <f t="shared" si="347"/>
        <v>RW Lichtenhof Stein 1</v>
      </c>
      <c r="G293" s="345" t="str">
        <f t="shared" si="347"/>
        <v/>
      </c>
      <c r="H293" s="344" t="str">
        <f t="shared" si="347"/>
        <v>Bajuwaren München 1</v>
      </c>
      <c r="I293" s="345" t="str">
        <f t="shared" si="347"/>
        <v/>
      </c>
      <c r="J293" s="344" t="str">
        <f t="shared" si="347"/>
        <v>Bowlinghaus Bamberg 1</v>
      </c>
      <c r="K293" s="345" t="str">
        <f t="shared" si="347"/>
        <v/>
      </c>
      <c r="L293" s="344" t="str">
        <f t="shared" si="347"/>
        <v>BC Comet Nürnberg</v>
      </c>
      <c r="M293" s="345" t="str">
        <f t="shared" si="347"/>
        <v/>
      </c>
      <c r="N293" s="344" t="str">
        <f t="shared" si="346"/>
        <v>SG DJK Rimpar</v>
      </c>
      <c r="O293" s="345" t="str">
        <f t="shared" si="346"/>
        <v/>
      </c>
      <c r="P293" s="344" t="str">
        <f t="shared" si="346"/>
        <v>Schanzer Ingolstadt 1</v>
      </c>
      <c r="Q293" s="345" t="str">
        <f t="shared" si="346"/>
        <v/>
      </c>
      <c r="R293" s="344" t="str">
        <f t="shared" si="346"/>
        <v>BK München 3</v>
      </c>
      <c r="S293" s="345" t="str">
        <f t="shared" si="346"/>
        <v/>
      </c>
      <c r="T293" s="344" t="str">
        <f t="shared" si="346"/>
        <v>BC EMAX Unterföhring 2</v>
      </c>
      <c r="U293" s="345" t="str">
        <f t="shared" si="346"/>
        <v/>
      </c>
      <c r="V293" s="346"/>
      <c r="W293" s="346"/>
      <c r="AA293" s="90"/>
      <c r="AB293" s="86"/>
      <c r="AC293" s="344" t="str">
        <f>VLOOKUP(AC292,Schlüssel!$A$5:$K$14,2)</f>
        <v>SG Rottendorf 1</v>
      </c>
      <c r="AD293" s="345"/>
      <c r="AE293" s="344" t="str">
        <f>VLOOKUP(AE292,Schlüssel!$A$5:$K$14,2)</f>
        <v>RW Lichtenhof Stein 1</v>
      </c>
      <c r="AF293" s="345"/>
      <c r="AG293" s="344" t="str">
        <f>VLOOKUP(AG292,Schlüssel!$A$5:$K$14,2)</f>
        <v>Bajuwaren München 1</v>
      </c>
      <c r="AH293" s="345"/>
      <c r="AI293" s="344" t="str">
        <f>VLOOKUP(AI292,Schlüssel!$A$5:$K$14,2)</f>
        <v>Bowlinghaus Bamberg 1</v>
      </c>
      <c r="AJ293" s="345"/>
      <c r="AK293" s="344" t="str">
        <f>VLOOKUP(AK292,Schlüssel!$A$5:$K$14,2)</f>
        <v>BC Comet Nürnberg</v>
      </c>
      <c r="AL293" s="345"/>
      <c r="AM293" s="344" t="str">
        <f>VLOOKUP(AM292,Schlüssel!$A$5:$K$14,2)</f>
        <v>SG DJK Rimpar</v>
      </c>
      <c r="AN293" s="345"/>
      <c r="AO293" s="344" t="str">
        <f>VLOOKUP(AO292,Schlüssel!$A$5:$K$14,2)</f>
        <v>Schanzer Ingolstadt 1</v>
      </c>
      <c r="AP293" s="345"/>
      <c r="AQ293" s="344" t="str">
        <f>VLOOKUP(AQ292,Schlüssel!$A$5:$K$14,2)</f>
        <v>BK München 3</v>
      </c>
      <c r="AR293" s="345"/>
      <c r="AS293" s="344" t="str">
        <f>VLOOKUP(AS292,Schlüssel!$A$5:$K$14,2)</f>
        <v>BC EMAX Unterföhring 2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2" t="str">
        <f t="shared" si="347"/>
        <v/>
      </c>
      <c r="E294" s="342" t="str">
        <f t="shared" si="347"/>
        <v/>
      </c>
      <c r="F294" s="342" t="str">
        <f t="shared" si="347"/>
        <v/>
      </c>
      <c r="G294" s="342" t="str">
        <f t="shared" si="347"/>
        <v/>
      </c>
      <c r="H294" s="342" t="str">
        <f t="shared" si="347"/>
        <v/>
      </c>
      <c r="I294" s="342" t="str">
        <f t="shared" si="347"/>
        <v/>
      </c>
      <c r="J294" s="342" t="str">
        <f t="shared" si="347"/>
        <v/>
      </c>
      <c r="K294" s="342" t="str">
        <f t="shared" si="347"/>
        <v/>
      </c>
      <c r="L294" s="342" t="str">
        <f t="shared" si="347"/>
        <v/>
      </c>
      <c r="M294" s="342" t="str">
        <f t="shared" si="347"/>
        <v/>
      </c>
      <c r="N294" s="342" t="str">
        <f t="shared" si="346"/>
        <v/>
      </c>
      <c r="O294" s="342" t="str">
        <f t="shared" si="346"/>
        <v/>
      </c>
      <c r="P294" s="342" t="str">
        <f t="shared" si="346"/>
        <v/>
      </c>
      <c r="Q294" s="342" t="str">
        <f t="shared" si="346"/>
        <v/>
      </c>
      <c r="R294" s="342" t="str">
        <f t="shared" si="346"/>
        <v/>
      </c>
      <c r="S294" s="342" t="str">
        <f t="shared" si="346"/>
        <v/>
      </c>
      <c r="T294" s="342" t="str">
        <f t="shared" si="346"/>
        <v/>
      </c>
      <c r="U294" s="343" t="str">
        <f t="shared" si="346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8">IF(AA295=0,"",AA295)</f>
        <v>Spieler 1</v>
      </c>
      <c r="C295" s="367" t="str">
        <f t="shared" si="348"/>
        <v/>
      </c>
      <c r="D295" s="340">
        <f>IF(AC295=301,"",AC295)</f>
        <v>169</v>
      </c>
      <c r="E295" s="340" t="str">
        <f>IF(AD295=0,"",AD295)</f>
        <v/>
      </c>
      <c r="F295" s="340">
        <f>IF(AE295=301,"",AE295)</f>
        <v>153</v>
      </c>
      <c r="G295" s="340" t="str">
        <f>IF(AF295=0,"",AF295)</f>
        <v/>
      </c>
      <c r="H295" s="340">
        <f>IF(AG295=301,"",AG295)</f>
        <v>215</v>
      </c>
      <c r="I295" s="340" t="str">
        <f>IF(AH295=0,"",AH295)</f>
        <v/>
      </c>
      <c r="J295" s="340">
        <f>IF(AI295=301,"",AI295)</f>
        <v>160</v>
      </c>
      <c r="K295" s="340" t="str">
        <f>IF(AJ295=0,"",AJ295)</f>
        <v/>
      </c>
      <c r="L295" s="340">
        <f>IF(AK295=301,"",AK295)</f>
        <v>203</v>
      </c>
      <c r="M295" s="340" t="str">
        <f>IF(AL295=0,"",AL295)</f>
        <v/>
      </c>
      <c r="N295" s="340">
        <f>IF(AM295=301,"",AM295)</f>
        <v>207</v>
      </c>
      <c r="O295" s="340" t="str">
        <f>IF(AN295=0,"",AN295)</f>
        <v/>
      </c>
      <c r="P295" s="340">
        <f>IF(AO295=301,"",AO295)</f>
        <v>167</v>
      </c>
      <c r="Q295" s="340" t="str">
        <f>IF(AP295=0,"",AP295)</f>
        <v/>
      </c>
      <c r="R295" s="340">
        <f>IF(AQ295=301,"",AQ295)</f>
        <v>173</v>
      </c>
      <c r="S295" s="340" t="str">
        <f>IF(AR295=0,"",AR295)</f>
        <v/>
      </c>
      <c r="T295" s="340">
        <f>IF(AS295=301,"",AS295)</f>
        <v>182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169</v>
      </c>
      <c r="AD295" s="374"/>
      <c r="AE295" s="373">
        <f>ABS(INDEX(AE:AE,MATCH(AE292,$AA:$AA,0)+5)+INDEX(AE:AE,MATCH(AE292,$AA:$AA,0)+6)+INDEX(AE:AE,MATCH(AE292,$AA:$AA,0)+7))</f>
        <v>153</v>
      </c>
      <c r="AF295" s="374"/>
      <c r="AG295" s="373">
        <f>ABS(INDEX(AG:AG,MATCH(AG292,$AA:$AA,0)+5)+INDEX(AG:AG,MATCH(AG292,$AA:$AA,0)+6)+INDEX(AG:AG,MATCH(AG292,$AA:$AA,0)+7))</f>
        <v>215</v>
      </c>
      <c r="AH295" s="374"/>
      <c r="AI295" s="373">
        <f>ABS(INDEX(AI:AI,MATCH(AI292,$AA:$AA,0)+5)+INDEX(AI:AI,MATCH(AI292,$AA:$AA,0)+6)+INDEX(AI:AI,MATCH(AI292,$AA:$AA,0)+7))</f>
        <v>160</v>
      </c>
      <c r="AJ295" s="374"/>
      <c r="AK295" s="373">
        <f>ABS(INDEX(AK:AK,MATCH(AK292,$AA:$AA,0)+5)+INDEX(AK:AK,MATCH(AK292,$AA:$AA,0)+6)+INDEX(AK:AK,MATCH(AK292,$AA:$AA,0)+7))</f>
        <v>203</v>
      </c>
      <c r="AL295" s="374"/>
      <c r="AM295" s="373">
        <f>ABS(INDEX(AM:AM,MATCH(AM292,$AA:$AA,0)+5)+INDEX(AM:AM,MATCH(AM292,$AA:$AA,0)+6)+INDEX(AM:AM,MATCH(AM292,$AA:$AA,0)+7))</f>
        <v>207</v>
      </c>
      <c r="AN295" s="374"/>
      <c r="AO295" s="373">
        <f>ABS(INDEX(AO:AO,MATCH(AO292,$AA:$AA,0)+5)+INDEX(AO:AO,MATCH(AO292,$AA:$AA,0)+6)+INDEX(AO:AO,MATCH(AO292,$AA:$AA,0)+7))</f>
        <v>167</v>
      </c>
      <c r="AP295" s="374"/>
      <c r="AQ295" s="373">
        <f>ABS(INDEX(AQ:AQ,MATCH(AQ292,$AA:$AA,0)+5)+INDEX(AQ:AQ,MATCH(AQ292,$AA:$AA,0)+6)+INDEX(AQ:AQ,MATCH(AQ292,$AA:$AA,0)+7))</f>
        <v>173</v>
      </c>
      <c r="AR295" s="374"/>
      <c r="AS295" s="373">
        <f>ABS(INDEX(AS:AS,MATCH(AS292,$AA:$AA,0)+5)+INDEX(AS:AS,MATCH(AS292,$AA:$AA,0)+6)+INDEX(AS:AS,MATCH(AS292,$AA:$AA,0)+7))</f>
        <v>182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8"/>
        <v>Spieler 2</v>
      </c>
      <c r="C296" s="367" t="str">
        <f t="shared" si="348"/>
        <v/>
      </c>
      <c r="D296" s="340">
        <f>IF(AC296=301,"",AC296)</f>
        <v>169</v>
      </c>
      <c r="E296" s="340" t="str">
        <f>IF(AD296=0,"",AD296)</f>
        <v/>
      </c>
      <c r="F296" s="340">
        <f>IF(AE296=301,"",AE296)</f>
        <v>194</v>
      </c>
      <c r="G296" s="340" t="str">
        <f>IF(AF296=0,"",AF296)</f>
        <v/>
      </c>
      <c r="H296" s="340">
        <f>IF(AG296=301,"",AG296)</f>
        <v>171</v>
      </c>
      <c r="I296" s="340" t="str">
        <f>IF(AH296=0,"",AH296)</f>
        <v/>
      </c>
      <c r="J296" s="340">
        <f>IF(AI296=301,"",AI296)</f>
        <v>206</v>
      </c>
      <c r="K296" s="340" t="str">
        <f>IF(AJ296=0,"",AJ296)</f>
        <v/>
      </c>
      <c r="L296" s="340">
        <f>IF(AK296=301,"",AK296)</f>
        <v>215</v>
      </c>
      <c r="M296" s="340" t="str">
        <f>IF(AL296=0,"",AL296)</f>
        <v/>
      </c>
      <c r="N296" s="340">
        <f>IF(AM296=301,"",AM296)</f>
        <v>231</v>
      </c>
      <c r="O296" s="340" t="str">
        <f>IF(AN296=0,"",AN296)</f>
        <v/>
      </c>
      <c r="P296" s="340">
        <f>IF(AO296=301,"",AO296)</f>
        <v>168</v>
      </c>
      <c r="Q296" s="340" t="str">
        <f>IF(AP296=0,"",AP296)</f>
        <v/>
      </c>
      <c r="R296" s="340">
        <f>IF(AQ296=301,"",AQ296)</f>
        <v>150</v>
      </c>
      <c r="S296" s="340" t="str">
        <f>IF(AR296=0,"",AR296)</f>
        <v/>
      </c>
      <c r="T296" s="340">
        <f>IF(AS296=301,"",AS296)</f>
        <v>207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169</v>
      </c>
      <c r="AD296" s="376"/>
      <c r="AE296" s="375">
        <f>ABS(INDEX(AE:AE,MATCH(AE292,$AA:$AA,0)+8)+INDEX(AE:AE,MATCH(AE292,$AA:$AA,0)+9)+INDEX(AE:AE,MATCH(AE292,$AA:$AA,0)+10))</f>
        <v>194</v>
      </c>
      <c r="AF296" s="376"/>
      <c r="AG296" s="375">
        <f>ABS(INDEX(AG:AG,MATCH(AG292,$AA:$AA,0)+8)+INDEX(AG:AG,MATCH(AG292,$AA:$AA,0)+9)+INDEX(AG:AG,MATCH(AG292,$AA:$AA,0)+10))</f>
        <v>171</v>
      </c>
      <c r="AH296" s="376"/>
      <c r="AI296" s="375">
        <f>ABS(INDEX(AI:AI,MATCH(AI292,$AA:$AA,0)+8)+INDEX(AI:AI,MATCH(AI292,$AA:$AA,0)+9)+INDEX(AI:AI,MATCH(AI292,$AA:$AA,0)+10))</f>
        <v>206</v>
      </c>
      <c r="AJ296" s="376"/>
      <c r="AK296" s="375">
        <f>ABS(INDEX(AK:AK,MATCH(AK292,$AA:$AA,0)+8)+INDEX(AK:AK,MATCH(AK292,$AA:$AA,0)+9)+INDEX(AK:AK,MATCH(AK292,$AA:$AA,0)+10))</f>
        <v>215</v>
      </c>
      <c r="AL296" s="376"/>
      <c r="AM296" s="375">
        <f>ABS(INDEX(AM:AM,MATCH(AM292,$AA:$AA,0)+8)+INDEX(AM:AM,MATCH(AM292,$AA:$AA,0)+9)+INDEX(AM:AM,MATCH(AM292,$AA:$AA,0)+10))</f>
        <v>231</v>
      </c>
      <c r="AN296" s="376"/>
      <c r="AO296" s="375">
        <f>ABS(INDEX(AO:AO,MATCH(AO292,$AA:$AA,0)+8)+INDEX(AO:AO,MATCH(AO292,$AA:$AA,0)+9)+INDEX(AO:AO,MATCH(AO292,$AA:$AA,0)+10))</f>
        <v>168</v>
      </c>
      <c r="AP296" s="376"/>
      <c r="AQ296" s="375">
        <f>ABS(INDEX(AQ:AQ,MATCH(AQ292,$AA:$AA,0)+8)+INDEX(AQ:AQ,MATCH(AQ292,$AA:$AA,0)+9)+INDEX(AQ:AQ,MATCH(AQ292,$AA:$AA,0)+10))</f>
        <v>150</v>
      </c>
      <c r="AR296" s="376"/>
      <c r="AS296" s="375">
        <f>ABS(INDEX(AS:AS,MATCH(AS292,$AA:$AA,0)+8)+INDEX(AS:AS,MATCH(AS292,$AA:$AA,0)+9)+INDEX(AS:AS,MATCH(AS292,$AA:$AA,0)+10))</f>
        <v>207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8"/>
        <v>Spieler 3</v>
      </c>
      <c r="C297" s="367" t="str">
        <f t="shared" si="348"/>
        <v/>
      </c>
      <c r="D297" s="340">
        <f>IF(AC297=301,"",AC297)</f>
        <v>209</v>
      </c>
      <c r="E297" s="340" t="str">
        <f>IF(AD297=0,"",AD297)</f>
        <v/>
      </c>
      <c r="F297" s="340">
        <f>IF(AE297=301,"",AE297)</f>
        <v>183</v>
      </c>
      <c r="G297" s="340" t="str">
        <f>IF(AF297=0,"",AF297)</f>
        <v/>
      </c>
      <c r="H297" s="340">
        <f>IF(AG297=301,"",AG297)</f>
        <v>235</v>
      </c>
      <c r="I297" s="340" t="str">
        <f>IF(AH297=0,"",AH297)</f>
        <v/>
      </c>
      <c r="J297" s="340">
        <f>IF(AI297=301,"",AI297)</f>
        <v>174</v>
      </c>
      <c r="K297" s="340" t="str">
        <f>IF(AJ297=0,"",AJ297)</f>
        <v/>
      </c>
      <c r="L297" s="340">
        <f>IF(AK297=301,"",AK297)</f>
        <v>176</v>
      </c>
      <c r="M297" s="340" t="str">
        <f>IF(AL297=0,"",AL297)</f>
        <v/>
      </c>
      <c r="N297" s="340">
        <f>IF(AM297=301,"",AM297)</f>
        <v>258</v>
      </c>
      <c r="O297" s="340" t="str">
        <f>IF(AN297=0,"",AN297)</f>
        <v/>
      </c>
      <c r="P297" s="340">
        <f>IF(AO297=301,"",AO297)</f>
        <v>147</v>
      </c>
      <c r="Q297" s="340" t="str">
        <f>IF(AP297=0,"",AP297)</f>
        <v/>
      </c>
      <c r="R297" s="340">
        <f>IF(AQ297=301,"",AQ297)</f>
        <v>213</v>
      </c>
      <c r="S297" s="340" t="str">
        <f>IF(AR297=0,"",AR297)</f>
        <v/>
      </c>
      <c r="T297" s="340">
        <f>IF(AS297=301,"",AS297)</f>
        <v>184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209</v>
      </c>
      <c r="AD297" s="376"/>
      <c r="AE297" s="375">
        <f>ABS(INDEX(AE:AE,MATCH(AE292,$AA:$AA,0)+11)+INDEX(AE:AE,MATCH(AE292,$AA:$AA,0)+12)+INDEX(AE:AE,MATCH(AE292,$AA:$AA,0)+13))</f>
        <v>183</v>
      </c>
      <c r="AF297" s="376"/>
      <c r="AG297" s="375">
        <f>ABS(INDEX(AG:AG,MATCH(AG292,$AA:$AA,0)+11)+INDEX(AG:AG,MATCH(AG292,$AA:$AA,0)+12)+INDEX(AG:AG,MATCH(AG292,$AA:$AA,0)+13))</f>
        <v>235</v>
      </c>
      <c r="AH297" s="376"/>
      <c r="AI297" s="375">
        <f>ABS(INDEX(AI:AI,MATCH(AI292,$AA:$AA,0)+11)+INDEX(AI:AI,MATCH(AI292,$AA:$AA,0)+12)+INDEX(AI:AI,MATCH(AI292,$AA:$AA,0)+13))</f>
        <v>174</v>
      </c>
      <c r="AJ297" s="376"/>
      <c r="AK297" s="375">
        <f>ABS(INDEX(AK:AK,MATCH(AK292,$AA:$AA,0)+11)+INDEX(AK:AK,MATCH(AK292,$AA:$AA,0)+12)+INDEX(AK:AK,MATCH(AK292,$AA:$AA,0)+13))</f>
        <v>176</v>
      </c>
      <c r="AL297" s="376"/>
      <c r="AM297" s="375">
        <f>ABS(INDEX(AM:AM,MATCH(AM292,$AA:$AA,0)+11)+INDEX(AM:AM,MATCH(AM292,$AA:$AA,0)+12)+INDEX(AM:AM,MATCH(AM292,$AA:$AA,0)+13))</f>
        <v>258</v>
      </c>
      <c r="AN297" s="376"/>
      <c r="AO297" s="375">
        <f>ABS(INDEX(AO:AO,MATCH(AO292,$AA:$AA,0)+11)+INDEX(AO:AO,MATCH(AO292,$AA:$AA,0)+12)+INDEX(AO:AO,MATCH(AO292,$AA:$AA,0)+13))</f>
        <v>147</v>
      </c>
      <c r="AP297" s="376"/>
      <c r="AQ297" s="375">
        <f>ABS(INDEX(AQ:AQ,MATCH(AQ292,$AA:$AA,0)+11)+INDEX(AQ:AQ,MATCH(AQ292,$AA:$AA,0)+12)+INDEX(AQ:AQ,MATCH(AQ292,$AA:$AA,0)+13))</f>
        <v>213</v>
      </c>
      <c r="AR297" s="376"/>
      <c r="AS297" s="375">
        <f>ABS(INDEX(AS:AS,MATCH(AS292,$AA:$AA,0)+11)+INDEX(AS:AS,MATCH(AS292,$AA:$AA,0)+12)+INDEX(AS:AS,MATCH(AS292,$AA:$AA,0)+13))</f>
        <v>184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8"/>
        <v>Spieler 4</v>
      </c>
      <c r="C298" s="367" t="str">
        <f t="shared" si="348"/>
        <v/>
      </c>
      <c r="D298" s="340">
        <f>IF(AC298=301,"",AC298)</f>
        <v>179</v>
      </c>
      <c r="E298" s="340" t="str">
        <f>IF(AD298=0,"",AD298)</f>
        <v/>
      </c>
      <c r="F298" s="340">
        <f>IF(AE298=301,"",AE298)</f>
        <v>191</v>
      </c>
      <c r="G298" s="340" t="str">
        <f>IF(AF298=0,"",AF298)</f>
        <v/>
      </c>
      <c r="H298" s="340">
        <f>IF(AG298=301,"",AG298)</f>
        <v>175</v>
      </c>
      <c r="I298" s="340" t="str">
        <f>IF(AH298=0,"",AH298)</f>
        <v/>
      </c>
      <c r="J298" s="340">
        <f>IF(AI298=301,"",AI298)</f>
        <v>190</v>
      </c>
      <c r="K298" s="340" t="str">
        <f>IF(AJ298=0,"",AJ298)</f>
        <v/>
      </c>
      <c r="L298" s="340">
        <f>IF(AK298=301,"",AK298)</f>
        <v>244</v>
      </c>
      <c r="M298" s="340" t="str">
        <f>IF(AL298=0,"",AL298)</f>
        <v/>
      </c>
      <c r="N298" s="340">
        <f>IF(AM298=301,"",AM298)</f>
        <v>181</v>
      </c>
      <c r="O298" s="340" t="str">
        <f>IF(AN298=0,"",AN298)</f>
        <v/>
      </c>
      <c r="P298" s="340">
        <f>IF(AO298=301,"",AO298)</f>
        <v>183</v>
      </c>
      <c r="Q298" s="340" t="str">
        <f>IF(AP298=0,"",AP298)</f>
        <v/>
      </c>
      <c r="R298" s="340">
        <f>IF(AQ298=301,"",AQ298)</f>
        <v>263</v>
      </c>
      <c r="S298" s="340" t="str">
        <f>IF(AR298=0,"",AR298)</f>
        <v/>
      </c>
      <c r="T298" s="340">
        <f>IF(AS298=301,"",AS298)</f>
        <v>151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179</v>
      </c>
      <c r="AD298" s="376"/>
      <c r="AE298" s="375">
        <f>ABS(INDEX(AE:AE,MATCH(AE292,$AA:$AA,0)+14)+INDEX(AE:AE,MATCH(AE292,$AA:$AA,0)+15)+INDEX(AE:AE,MATCH(AE292,$AA:$AA,0)+16))</f>
        <v>191</v>
      </c>
      <c r="AF298" s="376"/>
      <c r="AG298" s="375">
        <f>ABS(INDEX(AG:AG,MATCH(AG292,$AA:$AA,0)+14)+INDEX(AG:AG,MATCH(AG292,$AA:$AA,0)+15)+INDEX(AG:AG,MATCH(AG292,$AA:$AA,0)+16))</f>
        <v>175</v>
      </c>
      <c r="AH298" s="376"/>
      <c r="AI298" s="375">
        <f>ABS(INDEX(AI:AI,MATCH(AI292,$AA:$AA,0)+14)+INDEX(AI:AI,MATCH(AI292,$AA:$AA,0)+15)+INDEX(AI:AI,MATCH(AI292,$AA:$AA,0)+16))</f>
        <v>190</v>
      </c>
      <c r="AJ298" s="376"/>
      <c r="AK298" s="375">
        <f>ABS(INDEX(AK:AK,MATCH(AK292,$AA:$AA,0)+14)+INDEX(AK:AK,MATCH(AK292,$AA:$AA,0)+15)+INDEX(AK:AK,MATCH(AK292,$AA:$AA,0)+16))</f>
        <v>244</v>
      </c>
      <c r="AL298" s="376"/>
      <c r="AM298" s="375">
        <f>ABS(INDEX(AM:AM,MATCH(AM292,$AA:$AA,0)+14)+INDEX(AM:AM,MATCH(AM292,$AA:$AA,0)+15)+INDEX(AM:AM,MATCH(AM292,$AA:$AA,0)+16))</f>
        <v>181</v>
      </c>
      <c r="AN298" s="376"/>
      <c r="AO298" s="375">
        <f>ABS(INDEX(AO:AO,MATCH(AO292,$AA:$AA,0)+14)+INDEX(AO:AO,MATCH(AO292,$AA:$AA,0)+15)+INDEX(AO:AO,MATCH(AO292,$AA:$AA,0)+16))</f>
        <v>183</v>
      </c>
      <c r="AP298" s="376"/>
      <c r="AQ298" s="375">
        <f>ABS(INDEX(AQ:AQ,MATCH(AQ292,$AA:$AA,0)+14)+INDEX(AQ:AQ,MATCH(AQ292,$AA:$AA,0)+15)+INDEX(AQ:AQ,MATCH(AQ292,$AA:$AA,0)+16))</f>
        <v>263</v>
      </c>
      <c r="AR298" s="376"/>
      <c r="AS298" s="375">
        <f>ABS(INDEX(AS:AS,MATCH(AS292,$AA:$AA,0)+14)+INDEX(AS:AS,MATCH(AS292,$AA:$AA,0)+15)+INDEX(AS:AS,MATCH(AS292,$AA:$AA,0)+16))</f>
        <v>151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8"/>
        <v>Gesamt</v>
      </c>
      <c r="C299" s="356" t="str">
        <f t="shared" si="348"/>
        <v/>
      </c>
      <c r="D299" s="339">
        <f>IF(AC299=1505,"",AC299)</f>
        <v>726</v>
      </c>
      <c r="E299" s="339" t="str">
        <f>IF(AD299=0,"",AD299)</f>
        <v/>
      </c>
      <c r="F299" s="339">
        <f>IF(AE299=1505,"",AE299)</f>
        <v>721</v>
      </c>
      <c r="G299" s="339" t="str">
        <f>IF(AF299=0,"",AF299)</f>
        <v/>
      </c>
      <c r="H299" s="339">
        <f>IF(AG299=1505,"",AG299)</f>
        <v>796</v>
      </c>
      <c r="I299" s="339" t="str">
        <f>IF(AH299=0,"",AH299)</f>
        <v/>
      </c>
      <c r="J299" s="339">
        <f>IF(AI299=1505,"",AI299)</f>
        <v>730</v>
      </c>
      <c r="K299" s="339" t="str">
        <f>IF(AJ299=0,"",AJ299)</f>
        <v/>
      </c>
      <c r="L299" s="339">
        <f>IF(AK299=1505,"",AK299)</f>
        <v>838</v>
      </c>
      <c r="M299" s="339" t="str">
        <f>IF(AL299=0,"",AL299)</f>
        <v/>
      </c>
      <c r="N299" s="339">
        <f>IF(AM299=1505,"",AM299)</f>
        <v>877</v>
      </c>
      <c r="O299" s="339" t="str">
        <f>IF(AN299=0,"",AN299)</f>
        <v/>
      </c>
      <c r="P299" s="339">
        <f>IF(AO299=1505,"",AO299)</f>
        <v>665</v>
      </c>
      <c r="Q299" s="339" t="str">
        <f>IF(AP299=0,"",AP299)</f>
        <v/>
      </c>
      <c r="R299" s="339">
        <f>IF(AQ299=1505,"",AQ299)</f>
        <v>799</v>
      </c>
      <c r="S299" s="339" t="str">
        <f>IF(AR299=0,"",AR299)</f>
        <v/>
      </c>
      <c r="T299" s="339">
        <f>IF(AS299=1505,"",AS299)</f>
        <v>724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726</v>
      </c>
      <c r="AD299" s="356"/>
      <c r="AE299" s="355">
        <f>SUM(AE295:AE298)</f>
        <v>721</v>
      </c>
      <c r="AF299" s="356"/>
      <c r="AG299" s="355">
        <f>SUM(AG295:AG298)</f>
        <v>796</v>
      </c>
      <c r="AH299" s="356"/>
      <c r="AI299" s="355">
        <f>SUM(AI295:AI298)</f>
        <v>730</v>
      </c>
      <c r="AJ299" s="356"/>
      <c r="AK299" s="355">
        <f>SUM(AK295:AK298)</f>
        <v>838</v>
      </c>
      <c r="AL299" s="356"/>
      <c r="AM299" s="355">
        <f>SUM(AM295:AM298)</f>
        <v>877</v>
      </c>
      <c r="AN299" s="356"/>
      <c r="AO299" s="355">
        <f>SUM(AO295:AO298)</f>
        <v>665</v>
      </c>
      <c r="AP299" s="356"/>
      <c r="AQ299" s="355">
        <f>SUM(AQ295:AQ298)</f>
        <v>799</v>
      </c>
      <c r="AR299" s="356"/>
      <c r="AS299" s="355">
        <f>SUM(AS295:AS298)</f>
        <v>724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5">
      <c r="A2" s="384" t="str">
        <f>"Saison "&amp;Spielorte!C18&amp;"     -     Spieltag "&amp;Erfassung2!AS2&amp;"     -     "&amp;Erfassung2!AT1</f>
        <v>Saison 2024/2025     -     Spieltag 2     -     02.11./03.11.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5">
      <c r="A3" s="384" t="str">
        <f>+Erfassung2!AE2</f>
        <v>Nürnberg West Bowling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6" x14ac:dyDescent="0.3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5">
      <c r="C20" s="381"/>
      <c r="D20" s="381"/>
      <c r="E20" s="381"/>
      <c r="F20" s="381"/>
      <c r="G20" s="381"/>
      <c r="H20" s="381"/>
    </row>
    <row r="21" spans="2:23" x14ac:dyDescent="0.25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82" t="str">
        <f>IFERROR(ROUND(INDEX(Erfassung2!BW:BW,MATCH(1,Erfassung2!BZ:BZ,0)),0),"")&amp;"  /  "&amp;ROUND(IFERROR(ROUND(INDEX(Erfassung2!BW:BW,MATCH(1,Erfassung2!BZ:BZ,0)),0),"")/9,2)</f>
        <v>1910  /  212,22</v>
      </c>
      <c r="O24" s="382"/>
      <c r="P24" s="382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4" t="str">
        <f>"Saison "&amp;Spielorte!C18&amp;"     -     Spieltag "&amp;Erfassung2!AS2&amp;"     -     "&amp;Erfassung2!AT1</f>
        <v>Saison 2024/2025     -     Spieltag 2     -     02.11./03.11.</v>
      </c>
      <c r="B2" s="384"/>
      <c r="C2" s="384"/>
      <c r="D2" s="384"/>
      <c r="E2" s="384"/>
      <c r="F2" s="384"/>
      <c r="G2" s="384"/>
      <c r="H2" s="384"/>
      <c r="I2" s="384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1799</v>
      </c>
      <c r="H5" s="378"/>
      <c r="I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6"/>
    </row>
    <row r="7" spans="1:31" ht="42" customHeight="1" thickBot="1" x14ac:dyDescent="0.3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5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5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5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5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5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5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5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5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5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5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5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5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5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5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0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0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0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0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zoomScaleNormal="100" workbookViewId="0">
      <selection activeCell="C7" sqref="C7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+Spielzettel3!T2</f>
        <v>3</v>
      </c>
      <c r="F6" s="318"/>
      <c r="P6" s="140" t="s">
        <v>1838</v>
      </c>
      <c r="Q6" s="319" t="str">
        <f>+Spielzettel3!U1</f>
        <v>01.02./02.02.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+Spielzettel3!F2</f>
        <v>Unterföhring Dreambowl Palace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+Spielzettel3!F1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2364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 t="s">
        <v>2365</v>
      </c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 t="s">
        <v>2366</v>
      </c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91"/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91"/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Schlüssel!$BA$1</f>
        <v>01.02./02.02.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Schlüssel!$AQ$2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71">
        <f>VLOOKUP(B2,Schlüssel!$A$5:$DZ$14,43)</f>
        <v>5</v>
      </c>
      <c r="E22" s="372"/>
      <c r="F22" s="371">
        <f>VLOOKUP(B2,Schlüssel!$A$5:$DZ$14,44)</f>
        <v>3</v>
      </c>
      <c r="G22" s="372"/>
      <c r="H22" s="371">
        <f>VLOOKUP(B2,Schlüssel!$A$5:$DZ$14,45)</f>
        <v>8</v>
      </c>
      <c r="I22" s="372"/>
      <c r="J22" s="371">
        <f>VLOOKUP(B2,Schlüssel!$A$5:$DZ$14,46)</f>
        <v>2</v>
      </c>
      <c r="K22" s="372"/>
      <c r="L22" s="371">
        <f>VLOOKUP(B2,Schlüssel!$A$5:$DZ$14,47)</f>
        <v>6</v>
      </c>
      <c r="M22" s="372"/>
      <c r="N22" s="371">
        <f>VLOOKUP(B2,Schlüssel!$A$5:$DZ$14,48)</f>
        <v>4</v>
      </c>
      <c r="O22" s="372"/>
      <c r="P22" s="371">
        <f>VLOOKUP(B2,Schlüssel!$A$5:$DZ$14,49)</f>
        <v>7</v>
      </c>
      <c r="Q22" s="372"/>
      <c r="R22" s="371">
        <f>VLOOKUP(B2,Schlüssel!$A$5:$DZ$14,50)</f>
        <v>9</v>
      </c>
      <c r="S22" s="372"/>
      <c r="T22" s="371">
        <f>VLOOKUP(B2,Schlüssel!$A$5:$DZ$14,51)</f>
        <v>10</v>
      </c>
      <c r="U22" s="372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RW Lichtenhof Stein 1</v>
      </c>
      <c r="E23" s="345"/>
      <c r="F23" s="344" t="str">
        <f>VLOOKUP(F22,Schlüssel!$A$5:$K$14,2)</f>
        <v>BK München 3</v>
      </c>
      <c r="G23" s="345"/>
      <c r="H23" s="344" t="str">
        <f>VLOOKUP(H22,Schlüssel!$A$5:$K$14,2)</f>
        <v>BC EMAX Unterföhring 2</v>
      </c>
      <c r="I23" s="345"/>
      <c r="J23" s="344" t="str">
        <f>VLOOKUP(J22,Schlüssel!$A$5:$K$14,2)</f>
        <v>Bajuwaren München 1</v>
      </c>
      <c r="K23" s="345"/>
      <c r="L23" s="344" t="str">
        <f>VLOOKUP(L22,Schlüssel!$A$5:$K$14,2)</f>
        <v>SG Rottendorf 1</v>
      </c>
      <c r="M23" s="345"/>
      <c r="N23" s="344" t="str">
        <f>VLOOKUP(N22,Schlüssel!$A$5:$K$14,2)</f>
        <v>SG DJK Rimpar</v>
      </c>
      <c r="O23" s="345"/>
      <c r="P23" s="344" t="str">
        <f>VLOOKUP(P22,Schlüssel!$A$5:$K$14,2)</f>
        <v>Schanzer Ingolstadt 1</v>
      </c>
      <c r="Q23" s="345"/>
      <c r="R23" s="344" t="str">
        <f>VLOOKUP(R22,Schlüssel!$A$5:$K$14,2)</f>
        <v>Bowlinghaus Bamberg 1</v>
      </c>
      <c r="S23" s="345"/>
      <c r="T23" s="344" t="str">
        <f>VLOOKUP(T22,Schlüssel!$A$5:$K$14,2)</f>
        <v>High Roller Rosenheim 1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Schlüssel!$BA$1</f>
        <v>01.02./02.02.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Schlüssel!$AQ$2</f>
        <v>Unterföhring Dreambowl Palace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71">
        <f>VLOOKUP(B31,Schlüssel!$A$5:$DZ$14,43)</f>
        <v>8</v>
      </c>
      <c r="E51" s="372"/>
      <c r="F51" s="371">
        <f>VLOOKUP(B31,Schlüssel!$A$5:$DZ$14,44)</f>
        <v>10</v>
      </c>
      <c r="G51" s="372"/>
      <c r="H51" s="371">
        <f>VLOOKUP(B31,Schlüssel!$A$5:$DZ$14,45)</f>
        <v>3</v>
      </c>
      <c r="I51" s="372"/>
      <c r="J51" s="371">
        <f>VLOOKUP(B31,Schlüssel!$A$5:$DZ$14,46)</f>
        <v>1</v>
      </c>
      <c r="K51" s="372"/>
      <c r="L51" s="371">
        <f>VLOOKUP(B31,Schlüssel!$A$5:$DZ$14,47)</f>
        <v>7</v>
      </c>
      <c r="M51" s="372"/>
      <c r="N51" s="371">
        <f>VLOOKUP(B31,Schlüssel!$A$5:$DZ$14,48)</f>
        <v>6</v>
      </c>
      <c r="O51" s="372"/>
      <c r="P51" s="371">
        <f>VLOOKUP(B31,Schlüssel!$A$5:$DZ$14,49)</f>
        <v>9</v>
      </c>
      <c r="Q51" s="372"/>
      <c r="R51" s="371">
        <f>VLOOKUP(B31,Schlüssel!$A$5:$DZ$14,50)</f>
        <v>5</v>
      </c>
      <c r="S51" s="372"/>
      <c r="T51" s="371">
        <f>VLOOKUP(B31,Schlüssel!$A$5:$DZ$14,51)</f>
        <v>4</v>
      </c>
      <c r="U51" s="372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BC EMAX Unterföhring 2</v>
      </c>
      <c r="E52" s="345"/>
      <c r="F52" s="344" t="str">
        <f>VLOOKUP(F51,Schlüssel!$A$5:$K$14,2)</f>
        <v>High Roller Rosenheim 1</v>
      </c>
      <c r="G52" s="345"/>
      <c r="H52" s="344" t="str">
        <f>VLOOKUP(H51,Schlüssel!$A$5:$K$14,2)</f>
        <v>BK München 3</v>
      </c>
      <c r="I52" s="345"/>
      <c r="J52" s="344" t="str">
        <f>VLOOKUP(J51,Schlüssel!$A$5:$K$14,2)</f>
        <v>BC Comet Nürnberg</v>
      </c>
      <c r="K52" s="345"/>
      <c r="L52" s="344" t="str">
        <f>VLOOKUP(L51,Schlüssel!$A$5:$K$14,2)</f>
        <v>Schanzer Ingolstadt 1</v>
      </c>
      <c r="M52" s="345"/>
      <c r="N52" s="344" t="str">
        <f>VLOOKUP(N51,Schlüssel!$A$5:$K$14,2)</f>
        <v>SG Rottendorf 1</v>
      </c>
      <c r="O52" s="345"/>
      <c r="P52" s="344" t="str">
        <f>VLOOKUP(P51,Schlüssel!$A$5:$K$14,2)</f>
        <v>Bowlinghaus Bamberg 1</v>
      </c>
      <c r="Q52" s="345"/>
      <c r="R52" s="344" t="str">
        <f>VLOOKUP(R51,Schlüssel!$A$5:$K$14,2)</f>
        <v>RW Lichtenhof Stein 1</v>
      </c>
      <c r="S52" s="345"/>
      <c r="T52" s="344" t="str">
        <f>VLOOKUP(T51,Schlüssel!$A$5:$K$14,2)</f>
        <v>SG DJK Rimpar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Schlüssel!$BA$1</f>
        <v>01.02./02.02.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Schlüssel!$AQ$2</f>
        <v>Unterföhring Dreambowl Palace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71">
        <f>VLOOKUP(B60,Schlüssel!$A$5:$DZ$14,43)</f>
        <v>10</v>
      </c>
      <c r="E80" s="372"/>
      <c r="F80" s="371">
        <f>VLOOKUP(B60,Schlüssel!$A$5:$DZ$14,44)</f>
        <v>1</v>
      </c>
      <c r="G80" s="372"/>
      <c r="H80" s="371">
        <f>VLOOKUP(B60,Schlüssel!$A$5:$DZ$14,45)</f>
        <v>2</v>
      </c>
      <c r="I80" s="372"/>
      <c r="J80" s="371">
        <f>VLOOKUP(B60,Schlüssel!$A$5:$DZ$14,46)</f>
        <v>6</v>
      </c>
      <c r="K80" s="372"/>
      <c r="L80" s="371">
        <f>VLOOKUP(B60,Schlüssel!$A$5:$DZ$14,47)</f>
        <v>9</v>
      </c>
      <c r="M80" s="372"/>
      <c r="N80" s="371">
        <f>VLOOKUP(B60,Schlüssel!$A$5:$DZ$14,48)</f>
        <v>7</v>
      </c>
      <c r="O80" s="372"/>
      <c r="P80" s="371">
        <f>VLOOKUP(B60,Schlüssel!$A$5:$DZ$14,49)</f>
        <v>5</v>
      </c>
      <c r="Q80" s="372"/>
      <c r="R80" s="371">
        <f>VLOOKUP(B60,Schlüssel!$A$5:$DZ$14,50)</f>
        <v>4</v>
      </c>
      <c r="S80" s="372"/>
      <c r="T80" s="371">
        <f>VLOOKUP(B60,Schlüssel!$A$5:$DZ$14,51)</f>
        <v>8</v>
      </c>
      <c r="U80" s="372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High Roller Rosenheim 1</v>
      </c>
      <c r="E81" s="345"/>
      <c r="F81" s="344" t="str">
        <f>VLOOKUP(F80,Schlüssel!$A$5:$K$14,2)</f>
        <v>BC Comet Nürnberg</v>
      </c>
      <c r="G81" s="345"/>
      <c r="H81" s="344" t="str">
        <f>VLOOKUP(H80,Schlüssel!$A$5:$K$14,2)</f>
        <v>Bajuwaren München 1</v>
      </c>
      <c r="I81" s="345"/>
      <c r="J81" s="344" t="str">
        <f>VLOOKUP(J80,Schlüssel!$A$5:$K$14,2)</f>
        <v>SG Rottendorf 1</v>
      </c>
      <c r="K81" s="345"/>
      <c r="L81" s="344" t="str">
        <f>VLOOKUP(L80,Schlüssel!$A$5:$K$14,2)</f>
        <v>Bowlinghaus Bamberg 1</v>
      </c>
      <c r="M81" s="345"/>
      <c r="N81" s="344" t="str">
        <f>VLOOKUP(N80,Schlüssel!$A$5:$K$14,2)</f>
        <v>Schanzer Ingolstadt 1</v>
      </c>
      <c r="O81" s="345"/>
      <c r="P81" s="344" t="str">
        <f>VLOOKUP(P80,Schlüssel!$A$5:$K$14,2)</f>
        <v>RW Lichtenhof Stein 1</v>
      </c>
      <c r="Q81" s="345"/>
      <c r="R81" s="344" t="str">
        <f>VLOOKUP(R80,Schlüssel!$A$5:$K$14,2)</f>
        <v>SG DJK Rimpar</v>
      </c>
      <c r="S81" s="345"/>
      <c r="T81" s="344" t="str">
        <f>VLOOKUP(T80,Schlüssel!$A$5:$K$14,2)</f>
        <v>BC EMAX Unterföhring 2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Schlüssel!$BA$1</f>
        <v>01.02./02.02.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Schlüssel!$AQ$2</f>
        <v>Unterföhring Dreambowl Palace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71">
        <f>VLOOKUP(B89,Schlüssel!$A$5:$DZ$14,43)</f>
        <v>6</v>
      </c>
      <c r="E109" s="372"/>
      <c r="F109" s="371">
        <f>VLOOKUP(B89,Schlüssel!$A$5:$DZ$14,44)</f>
        <v>5</v>
      </c>
      <c r="G109" s="372"/>
      <c r="H109" s="371">
        <f>VLOOKUP(B89,Schlüssel!$A$5:$DZ$14,45)</f>
        <v>9</v>
      </c>
      <c r="I109" s="372"/>
      <c r="J109" s="371">
        <f>VLOOKUP(B89,Schlüssel!$A$5:$DZ$14,46)</f>
        <v>7</v>
      </c>
      <c r="K109" s="372"/>
      <c r="L109" s="371">
        <f>VLOOKUP(B89,Schlüssel!$A$5:$DZ$14,47)</f>
        <v>8</v>
      </c>
      <c r="M109" s="372"/>
      <c r="N109" s="371">
        <f>VLOOKUP(B89,Schlüssel!$A$5:$DZ$14,48)</f>
        <v>1</v>
      </c>
      <c r="O109" s="372"/>
      <c r="P109" s="371">
        <f>VLOOKUP(B89,Schlüssel!$A$5:$DZ$14,49)</f>
        <v>10</v>
      </c>
      <c r="Q109" s="372"/>
      <c r="R109" s="371">
        <f>VLOOKUP(B89,Schlüssel!$A$5:$DZ$14,50)</f>
        <v>3</v>
      </c>
      <c r="S109" s="372"/>
      <c r="T109" s="371">
        <f>VLOOKUP(B89,Schlüssel!$A$5:$DZ$14,51)</f>
        <v>2</v>
      </c>
      <c r="U109" s="372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SG Rottendorf 1</v>
      </c>
      <c r="E110" s="345"/>
      <c r="F110" s="344" t="str">
        <f>VLOOKUP(F109,Schlüssel!$A$5:$K$14,2)</f>
        <v>RW Lichtenhof Stein 1</v>
      </c>
      <c r="G110" s="345"/>
      <c r="H110" s="344" t="str">
        <f>VLOOKUP(H109,Schlüssel!$A$5:$K$14,2)</f>
        <v>Bowlinghaus Bamberg 1</v>
      </c>
      <c r="I110" s="345"/>
      <c r="J110" s="344" t="str">
        <f>VLOOKUP(J109,Schlüssel!$A$5:$K$14,2)</f>
        <v>Schanzer Ingolstadt 1</v>
      </c>
      <c r="K110" s="345"/>
      <c r="L110" s="344" t="str">
        <f>VLOOKUP(L109,Schlüssel!$A$5:$K$14,2)</f>
        <v>BC EMAX Unterföhring 2</v>
      </c>
      <c r="M110" s="345"/>
      <c r="N110" s="344" t="str">
        <f>VLOOKUP(N109,Schlüssel!$A$5:$K$14,2)</f>
        <v>BC Comet Nürnberg</v>
      </c>
      <c r="O110" s="345"/>
      <c r="P110" s="344" t="str">
        <f>VLOOKUP(P109,Schlüssel!$A$5:$K$14,2)</f>
        <v>High Roller Rosenheim 1</v>
      </c>
      <c r="Q110" s="345"/>
      <c r="R110" s="344" t="str">
        <f>VLOOKUP(R109,Schlüssel!$A$5:$K$14,2)</f>
        <v>BK München 3</v>
      </c>
      <c r="S110" s="345"/>
      <c r="T110" s="344" t="str">
        <f>VLOOKUP(T109,Schlüssel!$A$5:$K$14,2)</f>
        <v>Bajuwaren München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Schlüssel!$BA$1</f>
        <v>01.02./02.02.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Schlüssel!$AQ$2</f>
        <v>Unterföhring Dreambowl Palace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71">
        <f>VLOOKUP(B118,Schlüssel!$A$5:$DZ$14,43)</f>
        <v>1</v>
      </c>
      <c r="E138" s="372"/>
      <c r="F138" s="371">
        <f>VLOOKUP(B118,Schlüssel!$A$5:$DZ$14,44)</f>
        <v>4</v>
      </c>
      <c r="G138" s="372"/>
      <c r="H138" s="371">
        <f>VLOOKUP(B118,Schlüssel!$A$5:$DZ$14,45)</f>
        <v>6</v>
      </c>
      <c r="I138" s="372"/>
      <c r="J138" s="371">
        <f>VLOOKUP(B118,Schlüssel!$A$5:$DZ$14,46)</f>
        <v>9</v>
      </c>
      <c r="K138" s="372"/>
      <c r="L138" s="371">
        <f>VLOOKUP(B118,Schlüssel!$A$5:$DZ$14,47)</f>
        <v>10</v>
      </c>
      <c r="M138" s="372"/>
      <c r="N138" s="371">
        <f>VLOOKUP(B118,Schlüssel!$A$5:$DZ$14,48)</f>
        <v>8</v>
      </c>
      <c r="O138" s="372"/>
      <c r="P138" s="371">
        <f>VLOOKUP(B118,Schlüssel!$A$5:$DZ$14,49)</f>
        <v>3</v>
      </c>
      <c r="Q138" s="372"/>
      <c r="R138" s="371">
        <f>VLOOKUP(B118,Schlüssel!$A$5:$DZ$14,50)</f>
        <v>2</v>
      </c>
      <c r="S138" s="372"/>
      <c r="T138" s="371">
        <f>VLOOKUP(B118,Schlüssel!$A$5:$DZ$14,51)</f>
        <v>7</v>
      </c>
      <c r="U138" s="372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BC Comet Nürnberg</v>
      </c>
      <c r="E139" s="345"/>
      <c r="F139" s="344" t="str">
        <f>VLOOKUP(F138,Schlüssel!$A$5:$K$14,2)</f>
        <v>SG DJK Rimpar</v>
      </c>
      <c r="G139" s="345"/>
      <c r="H139" s="344" t="str">
        <f>VLOOKUP(H138,Schlüssel!$A$5:$K$14,2)</f>
        <v>SG Rottendorf 1</v>
      </c>
      <c r="I139" s="345"/>
      <c r="J139" s="344" t="str">
        <f>VLOOKUP(J138,Schlüssel!$A$5:$K$14,2)</f>
        <v>Bowlinghaus Bamberg 1</v>
      </c>
      <c r="K139" s="345"/>
      <c r="L139" s="344" t="str">
        <f>VLOOKUP(L138,Schlüssel!$A$5:$K$14,2)</f>
        <v>High Roller Rosenheim 1</v>
      </c>
      <c r="M139" s="345"/>
      <c r="N139" s="344" t="str">
        <f>VLOOKUP(N138,Schlüssel!$A$5:$K$14,2)</f>
        <v>BC EMAX Unterföhring 2</v>
      </c>
      <c r="O139" s="345"/>
      <c r="P139" s="344" t="str">
        <f>VLOOKUP(P138,Schlüssel!$A$5:$K$14,2)</f>
        <v>BK München 3</v>
      </c>
      <c r="Q139" s="345"/>
      <c r="R139" s="344" t="str">
        <f>VLOOKUP(R138,Schlüssel!$A$5:$K$14,2)</f>
        <v>Bajuwaren München 1</v>
      </c>
      <c r="S139" s="345"/>
      <c r="T139" s="344" t="str">
        <f>VLOOKUP(T138,Schlüssel!$A$5:$K$14,2)</f>
        <v>Schanzer Ingolstadt 1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Schlüssel!$BA$1</f>
        <v>01.02./02.02.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Schlüssel!$AQ$2</f>
        <v>Unterföhring Dreambowl Palace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71">
        <f>VLOOKUP(B147,Schlüssel!$A$5:$DZ$14,43)</f>
        <v>4</v>
      </c>
      <c r="E167" s="372"/>
      <c r="F167" s="371">
        <f>VLOOKUP(B147,Schlüssel!$A$5:$DZ$14,44)</f>
        <v>7</v>
      </c>
      <c r="G167" s="372"/>
      <c r="H167" s="371">
        <f>VLOOKUP(B147,Schlüssel!$A$5:$DZ$14,45)</f>
        <v>5</v>
      </c>
      <c r="I167" s="372"/>
      <c r="J167" s="371">
        <f>VLOOKUP(B147,Schlüssel!$A$5:$DZ$14,46)</f>
        <v>3</v>
      </c>
      <c r="K167" s="372"/>
      <c r="L167" s="371">
        <f>VLOOKUP(B147,Schlüssel!$A$5:$DZ$14,47)</f>
        <v>1</v>
      </c>
      <c r="M167" s="372"/>
      <c r="N167" s="371">
        <f>VLOOKUP(B147,Schlüssel!$A$5:$DZ$14,48)</f>
        <v>2</v>
      </c>
      <c r="O167" s="372"/>
      <c r="P167" s="371">
        <f>VLOOKUP(B147,Schlüssel!$A$5:$DZ$14,49)</f>
        <v>8</v>
      </c>
      <c r="Q167" s="372"/>
      <c r="R167" s="371">
        <f>VLOOKUP(B147,Schlüssel!$A$5:$DZ$14,50)</f>
        <v>10</v>
      </c>
      <c r="S167" s="372"/>
      <c r="T167" s="371">
        <f>VLOOKUP(B147,Schlüssel!$A$5:$DZ$14,51)</f>
        <v>9</v>
      </c>
      <c r="U167" s="372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SG DJK Rimpar</v>
      </c>
      <c r="E168" s="345"/>
      <c r="F168" s="344" t="str">
        <f>VLOOKUP(F167,Schlüssel!$A$5:$K$14,2)</f>
        <v>Schanzer Ingolstadt 1</v>
      </c>
      <c r="G168" s="345"/>
      <c r="H168" s="344" t="str">
        <f>VLOOKUP(H167,Schlüssel!$A$5:$K$14,2)</f>
        <v>RW Lichtenhof Stein 1</v>
      </c>
      <c r="I168" s="345"/>
      <c r="J168" s="344" t="str">
        <f>VLOOKUP(J167,Schlüssel!$A$5:$K$14,2)</f>
        <v>BK München 3</v>
      </c>
      <c r="K168" s="345"/>
      <c r="L168" s="344" t="str">
        <f>VLOOKUP(L167,Schlüssel!$A$5:$K$14,2)</f>
        <v>BC Comet Nürnberg</v>
      </c>
      <c r="M168" s="345"/>
      <c r="N168" s="344" t="str">
        <f>VLOOKUP(N167,Schlüssel!$A$5:$K$14,2)</f>
        <v>Bajuwaren München 1</v>
      </c>
      <c r="O168" s="345"/>
      <c r="P168" s="344" t="str">
        <f>VLOOKUP(P167,Schlüssel!$A$5:$K$14,2)</f>
        <v>BC EMAX Unterföhring 2</v>
      </c>
      <c r="Q168" s="345"/>
      <c r="R168" s="344" t="str">
        <f>VLOOKUP(R167,Schlüssel!$A$5:$K$14,2)</f>
        <v>High Roller Rosenheim 1</v>
      </c>
      <c r="S168" s="345"/>
      <c r="T168" s="344" t="str">
        <f>VLOOKUP(T167,Schlüssel!$A$5:$K$14,2)</f>
        <v>Bowlinghaus Bamberg 1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Schlüssel!$BA$1</f>
        <v>01.02./02.02.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Schlüssel!$AQ$2</f>
        <v>Unterföhring Dreambowl Palace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71">
        <f>VLOOKUP(B176,Schlüssel!$A$5:$DZ$14,43)</f>
        <v>9</v>
      </c>
      <c r="E196" s="372"/>
      <c r="F196" s="371">
        <f>VLOOKUP(B176,Schlüssel!$A$5:$DZ$14,44)</f>
        <v>6</v>
      </c>
      <c r="G196" s="372"/>
      <c r="H196" s="371">
        <f>VLOOKUP(B176,Schlüssel!$A$5:$DZ$14,45)</f>
        <v>10</v>
      </c>
      <c r="I196" s="372"/>
      <c r="J196" s="371">
        <f>VLOOKUP(B176,Schlüssel!$A$5:$DZ$14,46)</f>
        <v>4</v>
      </c>
      <c r="K196" s="372"/>
      <c r="L196" s="371">
        <f>VLOOKUP(B176,Schlüssel!$A$5:$DZ$14,47)</f>
        <v>2</v>
      </c>
      <c r="M196" s="372"/>
      <c r="N196" s="371">
        <f>VLOOKUP(B176,Schlüssel!$A$5:$DZ$14,48)</f>
        <v>3</v>
      </c>
      <c r="O196" s="372"/>
      <c r="P196" s="371">
        <f>VLOOKUP(B176,Schlüssel!$A$5:$DZ$14,49)</f>
        <v>1</v>
      </c>
      <c r="Q196" s="372"/>
      <c r="R196" s="371">
        <f>VLOOKUP(B176,Schlüssel!$A$5:$DZ$14,50)</f>
        <v>8</v>
      </c>
      <c r="S196" s="372"/>
      <c r="T196" s="371">
        <f>VLOOKUP(B176,Schlüssel!$A$5:$DZ$14,51)</f>
        <v>5</v>
      </c>
      <c r="U196" s="372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Bowlinghaus Bamberg 1</v>
      </c>
      <c r="E197" s="345"/>
      <c r="F197" s="344" t="str">
        <f>VLOOKUP(F196,Schlüssel!$A$5:$K$14,2)</f>
        <v>SG Rottendorf 1</v>
      </c>
      <c r="G197" s="345"/>
      <c r="H197" s="344" t="str">
        <f>VLOOKUP(H196,Schlüssel!$A$5:$K$14,2)</f>
        <v>High Roller Rosenheim 1</v>
      </c>
      <c r="I197" s="345"/>
      <c r="J197" s="344" t="str">
        <f>VLOOKUP(J196,Schlüssel!$A$5:$K$14,2)</f>
        <v>SG DJK Rimpar</v>
      </c>
      <c r="K197" s="345"/>
      <c r="L197" s="344" t="str">
        <f>VLOOKUP(L196,Schlüssel!$A$5:$K$14,2)</f>
        <v>Bajuwaren München 1</v>
      </c>
      <c r="M197" s="345"/>
      <c r="N197" s="344" t="str">
        <f>VLOOKUP(N196,Schlüssel!$A$5:$K$14,2)</f>
        <v>BK München 3</v>
      </c>
      <c r="O197" s="345"/>
      <c r="P197" s="344" t="str">
        <f>VLOOKUP(P196,Schlüssel!$A$5:$K$14,2)</f>
        <v>BC Comet Nürnberg</v>
      </c>
      <c r="Q197" s="345"/>
      <c r="R197" s="344" t="str">
        <f>VLOOKUP(R196,Schlüssel!$A$5:$K$14,2)</f>
        <v>BC EMAX Unterföhring 2</v>
      </c>
      <c r="S197" s="345"/>
      <c r="T197" s="344" t="str">
        <f>VLOOKUP(T196,Schlüssel!$A$5:$K$14,2)</f>
        <v>RW Lichtenhof Stein 1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Schlüssel!$BA$1</f>
        <v>01.02./02.02.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Schlüssel!$AQ$2</f>
        <v>Unterföhring Dreambowl Palace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71">
        <f>VLOOKUP(B205,Schlüssel!$A$5:$DZ$14,43)</f>
        <v>2</v>
      </c>
      <c r="E225" s="372"/>
      <c r="F225" s="371">
        <f>VLOOKUP(B205,Schlüssel!$A$5:$DZ$14,44)</f>
        <v>9</v>
      </c>
      <c r="G225" s="372"/>
      <c r="H225" s="371">
        <f>VLOOKUP(B205,Schlüssel!$A$5:$DZ$14,45)</f>
        <v>1</v>
      </c>
      <c r="I225" s="372"/>
      <c r="J225" s="371">
        <f>VLOOKUP(B205,Schlüssel!$A$5:$DZ$14,46)</f>
        <v>10</v>
      </c>
      <c r="K225" s="372"/>
      <c r="L225" s="371">
        <f>VLOOKUP(B205,Schlüssel!$A$5:$DZ$14,47)</f>
        <v>4</v>
      </c>
      <c r="M225" s="372"/>
      <c r="N225" s="371">
        <f>VLOOKUP(B205,Schlüssel!$A$5:$DZ$14,48)</f>
        <v>5</v>
      </c>
      <c r="O225" s="372"/>
      <c r="P225" s="371">
        <f>VLOOKUP(B205,Schlüssel!$A$5:$DZ$14,49)</f>
        <v>6</v>
      </c>
      <c r="Q225" s="372"/>
      <c r="R225" s="371">
        <f>VLOOKUP(B205,Schlüssel!$A$5:$DZ$14,50)</f>
        <v>7</v>
      </c>
      <c r="S225" s="372"/>
      <c r="T225" s="371">
        <f>VLOOKUP(B205,Schlüssel!$A$5:$DZ$14,51)</f>
        <v>3</v>
      </c>
      <c r="U225" s="372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Bajuwaren München 1</v>
      </c>
      <c r="E226" s="345"/>
      <c r="F226" s="344" t="str">
        <f>VLOOKUP(F225,Schlüssel!$A$5:$K$14,2)</f>
        <v>Bowlinghaus Bamberg 1</v>
      </c>
      <c r="G226" s="345"/>
      <c r="H226" s="344" t="str">
        <f>VLOOKUP(H225,Schlüssel!$A$5:$K$14,2)</f>
        <v>BC Comet Nürnberg</v>
      </c>
      <c r="I226" s="345"/>
      <c r="J226" s="344" t="str">
        <f>VLOOKUP(J225,Schlüssel!$A$5:$K$14,2)</f>
        <v>High Roller Rosenheim 1</v>
      </c>
      <c r="K226" s="345"/>
      <c r="L226" s="344" t="str">
        <f>VLOOKUP(L225,Schlüssel!$A$5:$K$14,2)</f>
        <v>SG DJK Rimpar</v>
      </c>
      <c r="M226" s="345"/>
      <c r="N226" s="344" t="str">
        <f>VLOOKUP(N225,Schlüssel!$A$5:$K$14,2)</f>
        <v>RW Lichtenhof Stein 1</v>
      </c>
      <c r="O226" s="345"/>
      <c r="P226" s="344" t="str">
        <f>VLOOKUP(P225,Schlüssel!$A$5:$K$14,2)</f>
        <v>SG Rottendorf 1</v>
      </c>
      <c r="Q226" s="345"/>
      <c r="R226" s="344" t="str">
        <f>VLOOKUP(R225,Schlüssel!$A$5:$K$14,2)</f>
        <v>Schanzer Ingolstadt 1</v>
      </c>
      <c r="S226" s="345"/>
      <c r="T226" s="344" t="str">
        <f>VLOOKUP(T225,Schlüssel!$A$5:$K$14,2)</f>
        <v>BK München 3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Schlüssel!$BA$1</f>
        <v>01.02./02.02.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Schlüssel!$AQ$2</f>
        <v>Unterföhring Dreambowl Palace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71">
        <f>VLOOKUP(B234,Schlüssel!$A$5:$DZ$14,43)</f>
        <v>7</v>
      </c>
      <c r="E254" s="372"/>
      <c r="F254" s="371">
        <f>VLOOKUP(B234,Schlüssel!$A$5:$DZ$14,44)</f>
        <v>8</v>
      </c>
      <c r="G254" s="372"/>
      <c r="H254" s="371">
        <f>VLOOKUP(B234,Schlüssel!$A$5:$DZ$14,45)</f>
        <v>4</v>
      </c>
      <c r="I254" s="372"/>
      <c r="J254" s="371">
        <f>VLOOKUP(B234,Schlüssel!$A$5:$DZ$14,46)</f>
        <v>5</v>
      </c>
      <c r="K254" s="372"/>
      <c r="L254" s="371">
        <f>VLOOKUP(B234,Schlüssel!$A$5:$DZ$14,47)</f>
        <v>3</v>
      </c>
      <c r="M254" s="372"/>
      <c r="N254" s="371">
        <f>VLOOKUP(B234,Schlüssel!$A$5:$DZ$14,48)</f>
        <v>10</v>
      </c>
      <c r="O254" s="372"/>
      <c r="P254" s="371">
        <f>VLOOKUP(B234,Schlüssel!$A$5:$DZ$14,49)</f>
        <v>2</v>
      </c>
      <c r="Q254" s="372"/>
      <c r="R254" s="371">
        <f>VLOOKUP(B234,Schlüssel!$A$5:$DZ$14,50)</f>
        <v>1</v>
      </c>
      <c r="S254" s="372"/>
      <c r="T254" s="371">
        <f>VLOOKUP(B234,Schlüssel!$A$5:$DZ$14,51)</f>
        <v>6</v>
      </c>
      <c r="U254" s="372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Schanzer Ingolstadt 1</v>
      </c>
      <c r="E255" s="345"/>
      <c r="F255" s="344" t="str">
        <f>VLOOKUP(F254,Schlüssel!$A$5:$K$14,2)</f>
        <v>BC EMAX Unterföhring 2</v>
      </c>
      <c r="G255" s="345"/>
      <c r="H255" s="344" t="str">
        <f>VLOOKUP(H254,Schlüssel!$A$5:$K$14,2)</f>
        <v>SG DJK Rimpar</v>
      </c>
      <c r="I255" s="345"/>
      <c r="J255" s="344" t="str">
        <f>VLOOKUP(J254,Schlüssel!$A$5:$K$14,2)</f>
        <v>RW Lichtenhof Stein 1</v>
      </c>
      <c r="K255" s="345"/>
      <c r="L255" s="344" t="str">
        <f>VLOOKUP(L254,Schlüssel!$A$5:$K$14,2)</f>
        <v>BK München 3</v>
      </c>
      <c r="M255" s="345"/>
      <c r="N255" s="344" t="str">
        <f>VLOOKUP(N254,Schlüssel!$A$5:$K$14,2)</f>
        <v>High Roller Rosenheim 1</v>
      </c>
      <c r="O255" s="345"/>
      <c r="P255" s="344" t="str">
        <f>VLOOKUP(P254,Schlüssel!$A$5:$K$14,2)</f>
        <v>Bajuwaren München 1</v>
      </c>
      <c r="Q255" s="345"/>
      <c r="R255" s="344" t="str">
        <f>VLOOKUP(R254,Schlüssel!$A$5:$K$14,2)</f>
        <v>BC Comet Nürnberg</v>
      </c>
      <c r="S255" s="345"/>
      <c r="T255" s="344" t="str">
        <f>VLOOKUP(T254,Schlüssel!$A$5:$K$14,2)</f>
        <v>SG Rottendorf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Schlüssel!$BA$1</f>
        <v>01.02./02.02.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Schlüssel!$AQ$2</f>
        <v>Unterföhring Dreambowl Palace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71">
        <f>VLOOKUP(B263,Schlüssel!$A$5:$DZ$14,43)</f>
        <v>3</v>
      </c>
      <c r="E283" s="372"/>
      <c r="F283" s="371">
        <f>VLOOKUP(B263,Schlüssel!$A$5:$DZ$14,44)</f>
        <v>2</v>
      </c>
      <c r="G283" s="372"/>
      <c r="H283" s="371">
        <f>VLOOKUP(B263,Schlüssel!$A$5:$DZ$14,45)</f>
        <v>7</v>
      </c>
      <c r="I283" s="372"/>
      <c r="J283" s="371">
        <f>VLOOKUP(B263,Schlüssel!$A$5:$DZ$14,46)</f>
        <v>8</v>
      </c>
      <c r="K283" s="372"/>
      <c r="L283" s="371">
        <f>VLOOKUP(B263,Schlüssel!$A$5:$DZ$14,47)</f>
        <v>5</v>
      </c>
      <c r="M283" s="372"/>
      <c r="N283" s="371">
        <f>VLOOKUP(B263,Schlüssel!$A$5:$DZ$14,48)</f>
        <v>9</v>
      </c>
      <c r="O283" s="372"/>
      <c r="P283" s="371">
        <f>VLOOKUP(B263,Schlüssel!$A$5:$DZ$14,49)</f>
        <v>4</v>
      </c>
      <c r="Q283" s="372"/>
      <c r="R283" s="371">
        <f>VLOOKUP(B263,Schlüssel!$A$5:$DZ$14,50)</f>
        <v>6</v>
      </c>
      <c r="S283" s="372"/>
      <c r="T283" s="371">
        <f>VLOOKUP(B263,Schlüssel!$A$5:$DZ$14,51)</f>
        <v>1</v>
      </c>
      <c r="U283" s="372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BK München 3</v>
      </c>
      <c r="E284" s="345"/>
      <c r="F284" s="344" t="str">
        <f>VLOOKUP(F283,Schlüssel!$A$5:$K$14,2)</f>
        <v>Bajuwaren München 1</v>
      </c>
      <c r="G284" s="345"/>
      <c r="H284" s="344" t="str">
        <f>VLOOKUP(H283,Schlüssel!$A$5:$K$14,2)</f>
        <v>Schanzer Ingolstadt 1</v>
      </c>
      <c r="I284" s="345"/>
      <c r="J284" s="344" t="str">
        <f>VLOOKUP(J283,Schlüssel!$A$5:$K$14,2)</f>
        <v>BC EMAX Unterföhring 2</v>
      </c>
      <c r="K284" s="345"/>
      <c r="L284" s="344" t="str">
        <f>VLOOKUP(L283,Schlüssel!$A$5:$K$14,2)</f>
        <v>RW Lichtenhof Stein 1</v>
      </c>
      <c r="M284" s="345"/>
      <c r="N284" s="344" t="str">
        <f>VLOOKUP(N283,Schlüssel!$A$5:$K$14,2)</f>
        <v>Bowlinghaus Bamberg 1</v>
      </c>
      <c r="O284" s="345"/>
      <c r="P284" s="344" t="str">
        <f>VLOOKUP(P283,Schlüssel!$A$5:$K$14,2)</f>
        <v>SG DJK Rimpar</v>
      </c>
      <c r="Q284" s="345"/>
      <c r="R284" s="344" t="str">
        <f>VLOOKUP(R283,Schlüssel!$A$5:$K$14,2)</f>
        <v>SG Rottendorf 1</v>
      </c>
      <c r="S284" s="345"/>
      <c r="T284" s="344" t="str">
        <f>VLOOKUP(T283,Schlüssel!$A$5:$K$14,2)</f>
        <v>BC Comet Nürnberg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148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01.02./02.02.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01.02./02.02.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9">
        <f>IF(AD7="","",AD7)</f>
        <v>0</v>
      </c>
      <c r="F7" s="75" t="str">
        <f t="shared" ref="F7:F20" si="0">IF(AE7=0,"",AE7)</f>
        <v/>
      </c>
      <c r="G7" s="349">
        <f>IF(AF7="","",AF7)</f>
        <v>0</v>
      </c>
      <c r="H7" s="75" t="str">
        <f t="shared" ref="H7:H20" si="1">IF(AG7=0,"",AG7)</f>
        <v/>
      </c>
      <c r="I7" s="349">
        <f>IF(AH7="","",AH7)</f>
        <v>0</v>
      </c>
      <c r="J7" s="75" t="str">
        <f t="shared" ref="J7:J20" si="2">IF(AI7=0,"",AI7)</f>
        <v/>
      </c>
      <c r="K7" s="349">
        <f>IF(AJ7="","",AJ7)</f>
        <v>0</v>
      </c>
      <c r="L7" s="75" t="str">
        <f t="shared" ref="L7:L20" si="3">IF(AK7=0,"",AK7)</f>
        <v/>
      </c>
      <c r="M7" s="349">
        <f>IF(AL7="","",AL7)</f>
        <v>0</v>
      </c>
      <c r="N7" s="75" t="str">
        <f>IF(AM7=0,"",AM7)</f>
        <v/>
      </c>
      <c r="O7" s="349">
        <f>IF(AN7="","",AN7)</f>
        <v>0</v>
      </c>
      <c r="P7" s="75" t="str">
        <f t="shared" ref="P7:P20" si="4">IF(AO7=0,"",AO7)</f>
        <v/>
      </c>
      <c r="Q7" s="349">
        <f>IF(AP7="","",AP7)</f>
        <v>0</v>
      </c>
      <c r="R7" s="75" t="str">
        <f t="shared" ref="R7:R20" si="5">IF(AQ7=0,"",AQ7)</f>
        <v/>
      </c>
      <c r="S7" s="349">
        <f>IF(AR7="","",AR7)</f>
        <v>0</v>
      </c>
      <c r="T7" s="75" t="str">
        <f t="shared" ref="T7:T20" si="6">IF(AS7=0,"",AS7)</f>
        <v/>
      </c>
      <c r="U7" s="349">
        <f>IF(AT7="","",AT7)</f>
        <v>0</v>
      </c>
      <c r="V7" s="75" t="str">
        <f t="shared" ref="V7:V20" si="7">IF(AU7=0,"",AU7)</f>
        <v/>
      </c>
      <c r="W7" s="349">
        <f>IF(AV7="","",AV7)</f>
        <v>0</v>
      </c>
      <c r="Z7" s="352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8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9">
        <f>IF(AD10="","",AD10)</f>
        <v>0</v>
      </c>
      <c r="F10" s="75" t="str">
        <f t="shared" si="0"/>
        <v/>
      </c>
      <c r="G10" s="349">
        <f>IF(AF10="","",AF10)</f>
        <v>0</v>
      </c>
      <c r="H10" s="75" t="str">
        <f t="shared" si="1"/>
        <v/>
      </c>
      <c r="I10" s="349">
        <f>IF(AH10="","",AH10)</f>
        <v>0</v>
      </c>
      <c r="J10" s="75" t="str">
        <f t="shared" si="2"/>
        <v/>
      </c>
      <c r="K10" s="349">
        <f>IF(AJ10="","",AJ10)</f>
        <v>0</v>
      </c>
      <c r="L10" s="75" t="str">
        <f t="shared" si="3"/>
        <v/>
      </c>
      <c r="M10" s="349">
        <f>IF(AL10="","",AL10)</f>
        <v>0</v>
      </c>
      <c r="N10" s="75" t="str">
        <f t="shared" si="20"/>
        <v/>
      </c>
      <c r="O10" s="349">
        <f>IF(AN10="","",AN10)</f>
        <v>0</v>
      </c>
      <c r="P10" s="75" t="str">
        <f t="shared" si="4"/>
        <v/>
      </c>
      <c r="Q10" s="349">
        <f>IF(AP10="","",AP10)</f>
        <v>0</v>
      </c>
      <c r="R10" s="75" t="str">
        <f t="shared" si="5"/>
        <v/>
      </c>
      <c r="S10" s="349">
        <f>IF(AR10="","",AR10)</f>
        <v>0</v>
      </c>
      <c r="T10" s="75" t="str">
        <f t="shared" si="6"/>
        <v/>
      </c>
      <c r="U10" s="349">
        <f>IF(AT10="","",AT10)</f>
        <v>0</v>
      </c>
      <c r="V10" s="75" t="str">
        <f t="shared" si="7"/>
        <v/>
      </c>
      <c r="W10" s="349">
        <f>IF(AV10="","",AV10)</f>
        <v>0</v>
      </c>
      <c r="Z10" s="352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8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9">
        <f>IF(AD13="","",AD13)</f>
        <v>0</v>
      </c>
      <c r="F13" s="75" t="str">
        <f t="shared" si="0"/>
        <v/>
      </c>
      <c r="G13" s="349">
        <f>IF(AF13="","",AF13)</f>
        <v>0</v>
      </c>
      <c r="H13" s="75" t="str">
        <f t="shared" si="1"/>
        <v/>
      </c>
      <c r="I13" s="349">
        <f>IF(AH13="","",AH13)</f>
        <v>0</v>
      </c>
      <c r="J13" s="75" t="str">
        <f t="shared" si="2"/>
        <v/>
      </c>
      <c r="K13" s="349">
        <f>IF(AJ13="","",AJ13)</f>
        <v>0</v>
      </c>
      <c r="L13" s="75" t="str">
        <f t="shared" si="3"/>
        <v/>
      </c>
      <c r="M13" s="349">
        <f>IF(AL13="","",AL13)</f>
        <v>0</v>
      </c>
      <c r="N13" s="75" t="str">
        <f t="shared" si="20"/>
        <v/>
      </c>
      <c r="O13" s="349">
        <f>IF(AN13="","",AN13)</f>
        <v>0</v>
      </c>
      <c r="P13" s="75" t="str">
        <f t="shared" si="4"/>
        <v/>
      </c>
      <c r="Q13" s="349">
        <f>IF(AP13="","",AP13)</f>
        <v>0</v>
      </c>
      <c r="R13" s="75" t="str">
        <f t="shared" si="5"/>
        <v/>
      </c>
      <c r="S13" s="349">
        <f>IF(AR13="","",AR13)</f>
        <v>0</v>
      </c>
      <c r="T13" s="75" t="str">
        <f t="shared" si="6"/>
        <v/>
      </c>
      <c r="U13" s="349">
        <f>IF(AT13="","",AT13)</f>
        <v>0</v>
      </c>
      <c r="V13" s="75" t="str">
        <f t="shared" si="7"/>
        <v/>
      </c>
      <c r="W13" s="349">
        <f>IF(AV13="","",AV13)</f>
        <v>0</v>
      </c>
      <c r="Z13" s="352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8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9">
        <f>IF(AD16="","",AD16)</f>
        <v>0</v>
      </c>
      <c r="F16" s="75" t="str">
        <f t="shared" si="0"/>
        <v/>
      </c>
      <c r="G16" s="349">
        <f>IF(AF16="","",AF16)</f>
        <v>0</v>
      </c>
      <c r="H16" s="75" t="str">
        <f t="shared" si="1"/>
        <v/>
      </c>
      <c r="I16" s="349">
        <f>IF(AH16="","",AH16)</f>
        <v>0</v>
      </c>
      <c r="J16" s="75" t="str">
        <f t="shared" si="2"/>
        <v/>
      </c>
      <c r="K16" s="349">
        <f>IF(AJ16="","",AJ16)</f>
        <v>0</v>
      </c>
      <c r="L16" s="75" t="str">
        <f t="shared" si="3"/>
        <v/>
      </c>
      <c r="M16" s="349">
        <f>IF(AL16="","",AL16)</f>
        <v>0</v>
      </c>
      <c r="N16" s="75" t="str">
        <f t="shared" si="20"/>
        <v/>
      </c>
      <c r="O16" s="349">
        <f>IF(AN16="","",AN16)</f>
        <v>0</v>
      </c>
      <c r="P16" s="75" t="str">
        <f t="shared" si="4"/>
        <v/>
      </c>
      <c r="Q16" s="349">
        <f>IF(AP16="","",AP16)</f>
        <v>0</v>
      </c>
      <c r="R16" s="75" t="str">
        <f t="shared" si="5"/>
        <v/>
      </c>
      <c r="S16" s="349">
        <f>IF(AR16="","",AR16)</f>
        <v>0</v>
      </c>
      <c r="T16" s="75" t="str">
        <f t="shared" si="6"/>
        <v/>
      </c>
      <c r="U16" s="349">
        <f>IF(AT16="","",AT16)</f>
        <v>0</v>
      </c>
      <c r="V16" s="75" t="str">
        <f t="shared" si="7"/>
        <v/>
      </c>
      <c r="W16" s="349">
        <f>IF(AV16="","",AV16)</f>
        <v>0</v>
      </c>
      <c r="Z16" s="352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7">
        <f t="shared" si="31"/>
        <v>5</v>
      </c>
      <c r="E22" s="347" t="str">
        <f t="shared" si="31"/>
        <v/>
      </c>
      <c r="F22" s="347">
        <f t="shared" si="31"/>
        <v>3</v>
      </c>
      <c r="G22" s="347" t="str">
        <f t="shared" si="31"/>
        <v/>
      </c>
      <c r="H22" s="347">
        <f t="shared" si="31"/>
        <v>8</v>
      </c>
      <c r="I22" s="347" t="str">
        <f t="shared" si="31"/>
        <v/>
      </c>
      <c r="J22" s="347">
        <f t="shared" si="31"/>
        <v>2</v>
      </c>
      <c r="K22" s="347" t="str">
        <f t="shared" si="31"/>
        <v/>
      </c>
      <c r="L22" s="347">
        <f t="shared" si="31"/>
        <v>6</v>
      </c>
      <c r="M22" s="347" t="str">
        <f t="shared" si="31"/>
        <v/>
      </c>
      <c r="N22" s="347">
        <f t="shared" si="31"/>
        <v>4</v>
      </c>
      <c r="O22" s="347" t="str">
        <f t="shared" si="31"/>
        <v/>
      </c>
      <c r="P22" s="347">
        <f t="shared" si="31"/>
        <v>7</v>
      </c>
      <c r="Q22" s="347" t="str">
        <f t="shared" si="31"/>
        <v/>
      </c>
      <c r="R22" s="347">
        <f t="shared" ref="L22:U24" si="32">IF(AQ22=0,"",AQ22)</f>
        <v>9</v>
      </c>
      <c r="S22" s="347" t="str">
        <f t="shared" si="32"/>
        <v/>
      </c>
      <c r="T22" s="347">
        <f t="shared" si="32"/>
        <v>10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VLOOKUP($AA2,Schlüssel!$A$5:$DG$14,43)</f>
        <v>5</v>
      </c>
      <c r="AD22" s="372"/>
      <c r="AE22" s="371">
        <f>VLOOKUP($AA2,Schlüssel!$A$5:$EK$14,44)</f>
        <v>3</v>
      </c>
      <c r="AF22" s="372"/>
      <c r="AG22" s="371">
        <f>VLOOKUP($AA2,Schlüssel!$A$5:$EK$14,45)</f>
        <v>8</v>
      </c>
      <c r="AH22" s="372"/>
      <c r="AI22" s="371">
        <f>VLOOKUP($AA2,Schlüssel!$A$5:$EK$14,46)</f>
        <v>2</v>
      </c>
      <c r="AJ22" s="372"/>
      <c r="AK22" s="371">
        <f>VLOOKUP($AA2,Schlüssel!$A$5:$EK$14,47)</f>
        <v>6</v>
      </c>
      <c r="AL22" s="372"/>
      <c r="AM22" s="371">
        <f>VLOOKUP($AA2,Schlüssel!$A$5:$EK$14,48)</f>
        <v>4</v>
      </c>
      <c r="AN22" s="372"/>
      <c r="AO22" s="371">
        <f>VLOOKUP($AA2,Schlüssel!$A$5:$EK$14,49)</f>
        <v>7</v>
      </c>
      <c r="AP22" s="372"/>
      <c r="AQ22" s="371">
        <f>VLOOKUP($AA2,Schlüssel!$A$5:$EK$14,50)</f>
        <v>9</v>
      </c>
      <c r="AR22" s="372"/>
      <c r="AS22" s="371">
        <f>VLOOKUP($AA2,Schlüssel!$A$5:$EK$14,51)</f>
        <v>10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4" t="str">
        <f t="shared" si="33"/>
        <v>RW Lichtenhof Stein 1</v>
      </c>
      <c r="E23" s="345" t="str">
        <f t="shared" si="33"/>
        <v/>
      </c>
      <c r="F23" s="344" t="str">
        <f t="shared" si="33"/>
        <v>BK München 3</v>
      </c>
      <c r="G23" s="345" t="str">
        <f t="shared" si="33"/>
        <v/>
      </c>
      <c r="H23" s="344" t="str">
        <f t="shared" si="33"/>
        <v>BC EMAX Unterföhring 2</v>
      </c>
      <c r="I23" s="345" t="str">
        <f t="shared" si="33"/>
        <v/>
      </c>
      <c r="J23" s="344" t="str">
        <f t="shared" si="33"/>
        <v>Bajuwaren München 1</v>
      </c>
      <c r="K23" s="345" t="str">
        <f t="shared" si="33"/>
        <v/>
      </c>
      <c r="L23" s="344" t="str">
        <f t="shared" si="32"/>
        <v>SG Rottendorf 1</v>
      </c>
      <c r="M23" s="345" t="str">
        <f t="shared" si="32"/>
        <v/>
      </c>
      <c r="N23" s="344" t="str">
        <f t="shared" si="32"/>
        <v>SG DJK Rimpar</v>
      </c>
      <c r="O23" s="345" t="str">
        <f t="shared" si="32"/>
        <v/>
      </c>
      <c r="P23" s="344" t="str">
        <f t="shared" si="32"/>
        <v>Schanzer Ingolstadt 1</v>
      </c>
      <c r="Q23" s="345" t="str">
        <f t="shared" si="32"/>
        <v/>
      </c>
      <c r="R23" s="344" t="str">
        <f t="shared" si="32"/>
        <v>Bowlinghaus Bamberg 1</v>
      </c>
      <c r="S23" s="345" t="str">
        <f t="shared" si="32"/>
        <v/>
      </c>
      <c r="T23" s="344" t="str">
        <f t="shared" si="32"/>
        <v>High Roller Rosenheim 1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RW Lichtenhof Stein 1</v>
      </c>
      <c r="AD23" s="345"/>
      <c r="AE23" s="344" t="str">
        <f>VLOOKUP(AE22,Schlüssel!$A$5:$K$14,2)</f>
        <v>BK München 3</v>
      </c>
      <c r="AF23" s="345"/>
      <c r="AG23" s="344" t="str">
        <f>VLOOKUP(AG22,Schlüssel!$A$5:$K$14,2)</f>
        <v>BC EMAX Unterföhring 2</v>
      </c>
      <c r="AH23" s="345"/>
      <c r="AI23" s="344" t="str">
        <f>VLOOKUP(AI22,Schlüssel!$A$5:$K$14,2)</f>
        <v>Bajuwaren München 1</v>
      </c>
      <c r="AJ23" s="345"/>
      <c r="AK23" s="344" t="str">
        <f>VLOOKUP(AK22,Schlüssel!$A$5:$K$14,2)</f>
        <v>SG Rottendorf 1</v>
      </c>
      <c r="AL23" s="345"/>
      <c r="AM23" s="344" t="str">
        <f>VLOOKUP(AM22,Schlüssel!$A$5:$K$14,2)</f>
        <v>SG DJK Rimpar</v>
      </c>
      <c r="AN23" s="345"/>
      <c r="AO23" s="344" t="str">
        <f>VLOOKUP(AO22,Schlüssel!$A$5:$K$14,2)</f>
        <v>Schanzer Ingolstadt 1</v>
      </c>
      <c r="AP23" s="345"/>
      <c r="AQ23" s="344" t="str">
        <f>VLOOKUP(AQ22,Schlüssel!$A$5:$K$14,2)</f>
        <v>Bowlinghaus Bamberg 1</v>
      </c>
      <c r="AR23" s="345"/>
      <c r="AS23" s="344" t="str">
        <f>VLOOKUP(AS22,Schlüssel!$A$5:$K$14,2)</f>
        <v>High Roller Rosenheim 1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2" t="str">
        <f t="shared" si="33"/>
        <v/>
      </c>
      <c r="E24" s="342" t="str">
        <f t="shared" si="33"/>
        <v/>
      </c>
      <c r="F24" s="342" t="str">
        <f t="shared" si="33"/>
        <v/>
      </c>
      <c r="G24" s="342" t="str">
        <f t="shared" si="33"/>
        <v/>
      </c>
      <c r="H24" s="342" t="str">
        <f t="shared" si="33"/>
        <v/>
      </c>
      <c r="I24" s="342" t="str">
        <f t="shared" si="33"/>
        <v/>
      </c>
      <c r="J24" s="342" t="str">
        <f t="shared" si="33"/>
        <v/>
      </c>
      <c r="K24" s="342" t="str">
        <f t="shared" si="33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4">IF(AA25=0,"",AA25)</f>
        <v>Spieler 1</v>
      </c>
      <c r="C25" s="367" t="str">
        <f t="shared" si="34"/>
        <v/>
      </c>
      <c r="D25" s="340">
        <f>IF(AC25=301,"",AC25)</f>
        <v>0</v>
      </c>
      <c r="E25" s="340" t="str">
        <f>IF(AD25=0,"",AD25)</f>
        <v/>
      </c>
      <c r="F25" s="340">
        <f>IF(AE25=301,"",AE25)</f>
        <v>0</v>
      </c>
      <c r="G25" s="340" t="str">
        <f>IF(AF25=0,"",AF25)</f>
        <v/>
      </c>
      <c r="H25" s="340">
        <f>IF(AG25=301,"",AG25)</f>
        <v>0</v>
      </c>
      <c r="I25" s="340" t="str">
        <f>IF(AH25=0,"",AH25)</f>
        <v/>
      </c>
      <c r="J25" s="340">
        <f>IF(AI25=301,"",AI25)</f>
        <v>0</v>
      </c>
      <c r="K25" s="340" t="str">
        <f>IF(AJ25=0,"",AJ25)</f>
        <v/>
      </c>
      <c r="L25" s="340">
        <f>IF(AK25=301,"",AK25)</f>
        <v>0</v>
      </c>
      <c r="M25" s="340" t="str">
        <f>IF(AL25=0,"",AL25)</f>
        <v/>
      </c>
      <c r="N25" s="340">
        <f>IF(AM25=301,"",AM25)</f>
        <v>0</v>
      </c>
      <c r="O25" s="340" t="str">
        <f>IF(AN25=0,"",AN25)</f>
        <v/>
      </c>
      <c r="P25" s="340">
        <f>IF(AO25=301,"",AO25)</f>
        <v>0</v>
      </c>
      <c r="Q25" s="340" t="str">
        <f>IF(AP25=0,"",AP25)</f>
        <v/>
      </c>
      <c r="R25" s="340">
        <f>IF(AQ25=301,"",AQ25)</f>
        <v>0</v>
      </c>
      <c r="S25" s="340" t="str">
        <f>IF(AR25=0,"",AR25)</f>
        <v/>
      </c>
      <c r="T25" s="340">
        <f>IF(AS25=301,"",AS25)</f>
        <v>0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0</v>
      </c>
      <c r="AD25" s="374"/>
      <c r="AE25" s="373">
        <f>ABS(INDEX(AE:AE,MATCH(AE22,$AA:$AA,0)+5)+INDEX(AE:AE,MATCH(AE22,$AA:$AA,0)+6)+INDEX(AE:AE,MATCH(AE22,$AA:$AA,0)+7))</f>
        <v>0</v>
      </c>
      <c r="AF25" s="374"/>
      <c r="AG25" s="373">
        <f>ABS(INDEX(AG:AG,MATCH(AG22,$AA:$AA,0)+5)+INDEX(AG:AG,MATCH(AG22,$AA:$AA,0)+6)+INDEX(AG:AG,MATCH(AG22,$AA:$AA,0)+7))</f>
        <v>0</v>
      </c>
      <c r="AH25" s="374"/>
      <c r="AI25" s="373">
        <f>ABS(INDEX(AI:AI,MATCH(AI22,$AA:$AA,0)+5)+INDEX(AI:AI,MATCH(AI22,$AA:$AA,0)+6)+INDEX(AI:AI,MATCH(AI22,$AA:$AA,0)+7))</f>
        <v>0</v>
      </c>
      <c r="AJ25" s="374"/>
      <c r="AK25" s="373">
        <f>ABS(INDEX(AK:AK,MATCH(AK22,$AA:$AA,0)+5)+INDEX(AK:AK,MATCH(AK22,$AA:$AA,0)+6)+INDEX(AK:AK,MATCH(AK22,$AA:$AA,0)+7))</f>
        <v>0</v>
      </c>
      <c r="AL25" s="374"/>
      <c r="AM25" s="373">
        <f>ABS(INDEX(AM:AM,MATCH(AM22,$AA:$AA,0)+5)+INDEX(AM:AM,MATCH(AM22,$AA:$AA,0)+6)+INDEX(AM:AM,MATCH(AM22,$AA:$AA,0)+7))</f>
        <v>0</v>
      </c>
      <c r="AN25" s="374"/>
      <c r="AO25" s="373">
        <f>ABS(INDEX(AO:AO,MATCH(AO22,$AA:$AA,0)+5)+INDEX(AO:AO,MATCH(AO22,$AA:$AA,0)+6)+INDEX(AO:AO,MATCH(AO22,$AA:$AA,0)+7))</f>
        <v>0</v>
      </c>
      <c r="AP25" s="374"/>
      <c r="AQ25" s="373">
        <f>ABS(INDEX(AQ:AQ,MATCH(AQ22,$AA:$AA,0)+5)+INDEX(AQ:AQ,MATCH(AQ22,$AA:$AA,0)+6)+INDEX(AQ:AQ,MATCH(AQ22,$AA:$AA,0)+7))</f>
        <v>0</v>
      </c>
      <c r="AR25" s="374"/>
      <c r="AS25" s="373">
        <f>ABS(INDEX(AS:AS,MATCH(AS22,$AA:$AA,0)+5)+INDEX(AS:AS,MATCH(AS22,$AA:$AA,0)+6)+INDEX(AS:AS,MATCH(AS22,$AA:$AA,0)+7))</f>
        <v>0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4"/>
        <v>Spieler 2</v>
      </c>
      <c r="C26" s="367" t="str">
        <f t="shared" si="34"/>
        <v/>
      </c>
      <c r="D26" s="340">
        <f>IF(AC26=301,"",AC26)</f>
        <v>0</v>
      </c>
      <c r="E26" s="340" t="str">
        <f>IF(AD26=0,"",AD26)</f>
        <v/>
      </c>
      <c r="F26" s="340">
        <f>IF(AE26=301,"",AE26)</f>
        <v>0</v>
      </c>
      <c r="G26" s="340" t="str">
        <f>IF(AF26=0,"",AF26)</f>
        <v/>
      </c>
      <c r="H26" s="340">
        <f>IF(AG26=301,"",AG26)</f>
        <v>0</v>
      </c>
      <c r="I26" s="340" t="str">
        <f>IF(AH26=0,"",AH26)</f>
        <v/>
      </c>
      <c r="J26" s="340">
        <f>IF(AI26=301,"",AI26)</f>
        <v>0</v>
      </c>
      <c r="K26" s="340" t="str">
        <f>IF(AJ26=0,"",AJ26)</f>
        <v/>
      </c>
      <c r="L26" s="340">
        <f>IF(AK26=301,"",AK26)</f>
        <v>0</v>
      </c>
      <c r="M26" s="340" t="str">
        <f>IF(AL26=0,"",AL26)</f>
        <v/>
      </c>
      <c r="N26" s="340">
        <f>IF(AM26=301,"",AM26)</f>
        <v>0</v>
      </c>
      <c r="O26" s="340" t="str">
        <f>IF(AN26=0,"",AN26)</f>
        <v/>
      </c>
      <c r="P26" s="340">
        <f>IF(AO26=301,"",AO26)</f>
        <v>0</v>
      </c>
      <c r="Q26" s="340" t="str">
        <f>IF(AP26=0,"",AP26)</f>
        <v/>
      </c>
      <c r="R26" s="340">
        <f>IF(AQ26=301,"",AQ26)</f>
        <v>0</v>
      </c>
      <c r="S26" s="340" t="str">
        <f>IF(AR26=0,"",AR26)</f>
        <v/>
      </c>
      <c r="T26" s="340">
        <f>IF(AS26=301,"",AS26)</f>
        <v>0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0</v>
      </c>
      <c r="AD26" s="376"/>
      <c r="AE26" s="375">
        <f>ABS(INDEX(AE:AE,MATCH(AE22,$AA:$AA,0)+8)+INDEX(AE:AE,MATCH(AE22,$AA:$AA,0)+9)+INDEX(AE:AE,MATCH(AE22,$AA:$AA,0)+10))</f>
        <v>0</v>
      </c>
      <c r="AF26" s="376"/>
      <c r="AG26" s="375">
        <f>ABS(INDEX(AG:AG,MATCH(AG22,$AA:$AA,0)+8)+INDEX(AG:AG,MATCH(AG22,$AA:$AA,0)+9)+INDEX(AG:AG,MATCH(AG22,$AA:$AA,0)+10))</f>
        <v>0</v>
      </c>
      <c r="AH26" s="376"/>
      <c r="AI26" s="375">
        <f>ABS(INDEX(AI:AI,MATCH(AI22,$AA:$AA,0)+8)+INDEX(AI:AI,MATCH(AI22,$AA:$AA,0)+9)+INDEX(AI:AI,MATCH(AI22,$AA:$AA,0)+10))</f>
        <v>0</v>
      </c>
      <c r="AJ26" s="376"/>
      <c r="AK26" s="375">
        <f>ABS(INDEX(AK:AK,MATCH(AK22,$AA:$AA,0)+8)+INDEX(AK:AK,MATCH(AK22,$AA:$AA,0)+9)+INDEX(AK:AK,MATCH(AK22,$AA:$AA,0)+10))</f>
        <v>0</v>
      </c>
      <c r="AL26" s="376"/>
      <c r="AM26" s="375">
        <f>ABS(INDEX(AM:AM,MATCH(AM22,$AA:$AA,0)+8)+INDEX(AM:AM,MATCH(AM22,$AA:$AA,0)+9)+INDEX(AM:AM,MATCH(AM22,$AA:$AA,0)+10))</f>
        <v>0</v>
      </c>
      <c r="AN26" s="376"/>
      <c r="AO26" s="375">
        <f>ABS(INDEX(AO:AO,MATCH(AO22,$AA:$AA,0)+8)+INDEX(AO:AO,MATCH(AO22,$AA:$AA,0)+9)+INDEX(AO:AO,MATCH(AO22,$AA:$AA,0)+10))</f>
        <v>0</v>
      </c>
      <c r="AP26" s="376"/>
      <c r="AQ26" s="375">
        <f>ABS(INDEX(AQ:AQ,MATCH(AQ22,$AA:$AA,0)+8)+INDEX(AQ:AQ,MATCH(AQ22,$AA:$AA,0)+9)+INDEX(AQ:AQ,MATCH(AQ22,$AA:$AA,0)+10))</f>
        <v>0</v>
      </c>
      <c r="AR26" s="376"/>
      <c r="AS26" s="375">
        <f>ABS(INDEX(AS:AS,MATCH(AS22,$AA:$AA,0)+8)+INDEX(AS:AS,MATCH(AS22,$AA:$AA,0)+9)+INDEX(AS:AS,MATCH(AS22,$AA:$AA,0)+10))</f>
        <v>0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4"/>
        <v>Spieler 3</v>
      </c>
      <c r="C27" s="367" t="str">
        <f t="shared" si="34"/>
        <v/>
      </c>
      <c r="D27" s="340">
        <f>IF(AC27=301,"",AC27)</f>
        <v>0</v>
      </c>
      <c r="E27" s="340" t="str">
        <f>IF(AD27=0,"",AD27)</f>
        <v/>
      </c>
      <c r="F27" s="340">
        <f>IF(AE27=301,"",AE27)</f>
        <v>0</v>
      </c>
      <c r="G27" s="340" t="str">
        <f>IF(AF27=0,"",AF27)</f>
        <v/>
      </c>
      <c r="H27" s="340">
        <f>IF(AG27=301,"",AG27)</f>
        <v>0</v>
      </c>
      <c r="I27" s="340" t="str">
        <f>IF(AH27=0,"",AH27)</f>
        <v/>
      </c>
      <c r="J27" s="340">
        <f>IF(AI27=301,"",AI27)</f>
        <v>0</v>
      </c>
      <c r="K27" s="340" t="str">
        <f>IF(AJ27=0,"",AJ27)</f>
        <v/>
      </c>
      <c r="L27" s="340">
        <f>IF(AK27=301,"",AK27)</f>
        <v>0</v>
      </c>
      <c r="M27" s="340" t="str">
        <f>IF(AL27=0,"",AL27)</f>
        <v/>
      </c>
      <c r="N27" s="340">
        <f>IF(AM27=301,"",AM27)</f>
        <v>0</v>
      </c>
      <c r="O27" s="340" t="str">
        <f>IF(AN27=0,"",AN27)</f>
        <v/>
      </c>
      <c r="P27" s="340">
        <f>IF(AO27=301,"",AO27)</f>
        <v>0</v>
      </c>
      <c r="Q27" s="340" t="str">
        <f>IF(AP27=0,"",AP27)</f>
        <v/>
      </c>
      <c r="R27" s="340">
        <f>IF(AQ27=301,"",AQ27)</f>
        <v>0</v>
      </c>
      <c r="S27" s="340" t="str">
        <f>IF(AR27=0,"",AR27)</f>
        <v/>
      </c>
      <c r="T27" s="340">
        <f>IF(AS27=301,"",AS27)</f>
        <v>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0</v>
      </c>
      <c r="AD27" s="376"/>
      <c r="AE27" s="375">
        <f>ABS(INDEX(AE:AE,MATCH(AE22,$AA:$AA,0)+11)+INDEX(AE:AE,MATCH(AE22,$AA:$AA,0)+12)+INDEX(AE:AE,MATCH(AE22,$AA:$AA,0)+13))</f>
        <v>0</v>
      </c>
      <c r="AF27" s="376"/>
      <c r="AG27" s="375">
        <f>ABS(INDEX(AG:AG,MATCH(AG22,$AA:$AA,0)+11)+INDEX(AG:AG,MATCH(AG22,$AA:$AA,0)+12)+INDEX(AG:AG,MATCH(AG22,$AA:$AA,0)+13))</f>
        <v>0</v>
      </c>
      <c r="AH27" s="376"/>
      <c r="AI27" s="375">
        <f>ABS(INDEX(AI:AI,MATCH(AI22,$AA:$AA,0)+11)+INDEX(AI:AI,MATCH(AI22,$AA:$AA,0)+12)+INDEX(AI:AI,MATCH(AI22,$AA:$AA,0)+13))</f>
        <v>0</v>
      </c>
      <c r="AJ27" s="376"/>
      <c r="AK27" s="375">
        <f>ABS(INDEX(AK:AK,MATCH(AK22,$AA:$AA,0)+11)+INDEX(AK:AK,MATCH(AK22,$AA:$AA,0)+12)+INDEX(AK:AK,MATCH(AK22,$AA:$AA,0)+13))</f>
        <v>0</v>
      </c>
      <c r="AL27" s="376"/>
      <c r="AM27" s="375">
        <f>ABS(INDEX(AM:AM,MATCH(AM22,$AA:$AA,0)+11)+INDEX(AM:AM,MATCH(AM22,$AA:$AA,0)+12)+INDEX(AM:AM,MATCH(AM22,$AA:$AA,0)+13))</f>
        <v>0</v>
      </c>
      <c r="AN27" s="376"/>
      <c r="AO27" s="375">
        <f>ABS(INDEX(AO:AO,MATCH(AO22,$AA:$AA,0)+11)+INDEX(AO:AO,MATCH(AO22,$AA:$AA,0)+12)+INDEX(AO:AO,MATCH(AO22,$AA:$AA,0)+13))</f>
        <v>0</v>
      </c>
      <c r="AP27" s="376"/>
      <c r="AQ27" s="375">
        <f>ABS(INDEX(AQ:AQ,MATCH(AQ22,$AA:$AA,0)+11)+INDEX(AQ:AQ,MATCH(AQ22,$AA:$AA,0)+12)+INDEX(AQ:AQ,MATCH(AQ22,$AA:$AA,0)+13))</f>
        <v>0</v>
      </c>
      <c r="AR27" s="376"/>
      <c r="AS27" s="375">
        <f>ABS(INDEX(AS:AS,MATCH(AS22,$AA:$AA,0)+11)+INDEX(AS:AS,MATCH(AS22,$AA:$AA,0)+12)+INDEX(AS:AS,MATCH(AS22,$AA:$AA,0)+13))</f>
        <v>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4"/>
        <v>Spieler 4</v>
      </c>
      <c r="C28" s="367" t="str">
        <f t="shared" si="34"/>
        <v/>
      </c>
      <c r="D28" s="340">
        <f>IF(AC28=301,"",AC28)</f>
        <v>0</v>
      </c>
      <c r="E28" s="340" t="str">
        <f>IF(AD28=0,"",AD28)</f>
        <v/>
      </c>
      <c r="F28" s="340">
        <f>IF(AE28=301,"",AE28)</f>
        <v>0</v>
      </c>
      <c r="G28" s="340" t="str">
        <f>IF(AF28=0,"",AF28)</f>
        <v/>
      </c>
      <c r="H28" s="340">
        <f>IF(AG28=301,"",AG28)</f>
        <v>0</v>
      </c>
      <c r="I28" s="340" t="str">
        <f>IF(AH28=0,"",AH28)</f>
        <v/>
      </c>
      <c r="J28" s="340">
        <f>IF(AI28=301,"",AI28)</f>
        <v>0</v>
      </c>
      <c r="K28" s="340" t="str">
        <f>IF(AJ28=0,"",AJ28)</f>
        <v/>
      </c>
      <c r="L28" s="340">
        <f>IF(AK28=301,"",AK28)</f>
        <v>0</v>
      </c>
      <c r="M28" s="340" t="str">
        <f>IF(AL28=0,"",AL28)</f>
        <v/>
      </c>
      <c r="N28" s="340">
        <f>IF(AM28=301,"",AM28)</f>
        <v>0</v>
      </c>
      <c r="O28" s="340" t="str">
        <f>IF(AN28=0,"",AN28)</f>
        <v/>
      </c>
      <c r="P28" s="340">
        <f>IF(AO28=301,"",AO28)</f>
        <v>0</v>
      </c>
      <c r="Q28" s="340" t="str">
        <f>IF(AP28=0,"",AP28)</f>
        <v/>
      </c>
      <c r="R28" s="340">
        <f>IF(AQ28=301,"",AQ28)</f>
        <v>0</v>
      </c>
      <c r="S28" s="340" t="str">
        <f>IF(AR28=0,"",AR28)</f>
        <v/>
      </c>
      <c r="T28" s="340">
        <f>IF(AS28=301,"",AS28)</f>
        <v>0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0</v>
      </c>
      <c r="AD28" s="376"/>
      <c r="AE28" s="375">
        <f>ABS(INDEX(AE:AE,MATCH(AE22,$AA:$AA,0)+14)+INDEX(AE:AE,MATCH(AE22,$AA:$AA,0)+15)+INDEX(AE:AE,MATCH(AE22,$AA:$AA,0)+16))</f>
        <v>0</v>
      </c>
      <c r="AF28" s="376"/>
      <c r="AG28" s="375">
        <f>ABS(INDEX(AG:AG,MATCH(AG22,$AA:$AA,0)+14)+INDEX(AG:AG,MATCH(AG22,$AA:$AA,0)+15)+INDEX(AG:AG,MATCH(AG22,$AA:$AA,0)+16))</f>
        <v>0</v>
      </c>
      <c r="AH28" s="376"/>
      <c r="AI28" s="375">
        <f>ABS(INDEX(AI:AI,MATCH(AI22,$AA:$AA,0)+14)+INDEX(AI:AI,MATCH(AI22,$AA:$AA,0)+15)+INDEX(AI:AI,MATCH(AI22,$AA:$AA,0)+16))</f>
        <v>0</v>
      </c>
      <c r="AJ28" s="376"/>
      <c r="AK28" s="375">
        <f>ABS(INDEX(AK:AK,MATCH(AK22,$AA:$AA,0)+14)+INDEX(AK:AK,MATCH(AK22,$AA:$AA,0)+15)+INDEX(AK:AK,MATCH(AK22,$AA:$AA,0)+16))</f>
        <v>0</v>
      </c>
      <c r="AL28" s="376"/>
      <c r="AM28" s="375">
        <f>ABS(INDEX(AM:AM,MATCH(AM22,$AA:$AA,0)+14)+INDEX(AM:AM,MATCH(AM22,$AA:$AA,0)+15)+INDEX(AM:AM,MATCH(AM22,$AA:$AA,0)+16))</f>
        <v>0</v>
      </c>
      <c r="AN28" s="376"/>
      <c r="AO28" s="375">
        <f>ABS(INDEX(AO:AO,MATCH(AO22,$AA:$AA,0)+14)+INDEX(AO:AO,MATCH(AO22,$AA:$AA,0)+15)+INDEX(AO:AO,MATCH(AO22,$AA:$AA,0)+16))</f>
        <v>0</v>
      </c>
      <c r="AP28" s="376"/>
      <c r="AQ28" s="375">
        <f>ABS(INDEX(AQ:AQ,MATCH(AQ22,$AA:$AA,0)+14)+INDEX(AQ:AQ,MATCH(AQ22,$AA:$AA,0)+15)+INDEX(AQ:AQ,MATCH(AQ22,$AA:$AA,0)+16))</f>
        <v>0</v>
      </c>
      <c r="AR28" s="376"/>
      <c r="AS28" s="375">
        <f>ABS(INDEX(AS:AS,MATCH(AS22,$AA:$AA,0)+14)+INDEX(AS:AS,MATCH(AS22,$AA:$AA,0)+15)+INDEX(AS:AS,MATCH(AS22,$AA:$AA,0)+16))</f>
        <v>0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4"/>
        <v>Gesamt</v>
      </c>
      <c r="C29" s="356" t="str">
        <f t="shared" si="34"/>
        <v/>
      </c>
      <c r="D29" s="339">
        <f>IF(AC29=1505,"",AC29)</f>
        <v>0</v>
      </c>
      <c r="E29" s="339" t="str">
        <f>IF(AD29=0,"",AD29)</f>
        <v/>
      </c>
      <c r="F29" s="339">
        <f>IF(AE29=1505,"",AE29)</f>
        <v>0</v>
      </c>
      <c r="G29" s="339" t="str">
        <f>IF(AF29=0,"",AF29)</f>
        <v/>
      </c>
      <c r="H29" s="339">
        <f>IF(AG29=1505,"",AG29)</f>
        <v>0</v>
      </c>
      <c r="I29" s="339" t="str">
        <f>IF(AH29=0,"",AH29)</f>
        <v/>
      </c>
      <c r="J29" s="339">
        <f>IF(AI29=1505,"",AI29)</f>
        <v>0</v>
      </c>
      <c r="K29" s="339" t="str">
        <f>IF(AJ29=0,"",AJ29)</f>
        <v/>
      </c>
      <c r="L29" s="339">
        <f>IF(AK29=1505,"",AK29)</f>
        <v>0</v>
      </c>
      <c r="M29" s="339" t="str">
        <f>IF(AL29=0,"",AL29)</f>
        <v/>
      </c>
      <c r="N29" s="339">
        <f>IF(AM29=1505,"",AM29)</f>
        <v>0</v>
      </c>
      <c r="O29" s="339" t="str">
        <f>IF(AN29=0,"",AN29)</f>
        <v/>
      </c>
      <c r="P29" s="339">
        <f>IF(AO29=1505,"",AO29)</f>
        <v>0</v>
      </c>
      <c r="Q29" s="339" t="str">
        <f>IF(AP29=0,"",AP29)</f>
        <v/>
      </c>
      <c r="R29" s="339">
        <f>IF(AQ29=1505,"",AQ29)</f>
        <v>0</v>
      </c>
      <c r="S29" s="339" t="str">
        <f>IF(AR29=0,"",AR29)</f>
        <v/>
      </c>
      <c r="T29" s="339">
        <f>IF(AS29=1505,"",AS29)</f>
        <v>0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0</v>
      </c>
      <c r="AD29" s="356"/>
      <c r="AE29" s="355">
        <f>SUM(AE25:AE28)</f>
        <v>0</v>
      </c>
      <c r="AF29" s="356"/>
      <c r="AG29" s="355">
        <f>SUM(AG25:AG28)</f>
        <v>0</v>
      </c>
      <c r="AH29" s="356"/>
      <c r="AI29" s="355">
        <f>SUM(AI25:AI28)</f>
        <v>0</v>
      </c>
      <c r="AJ29" s="356"/>
      <c r="AK29" s="355">
        <f>SUM(AK25:AK28)</f>
        <v>0</v>
      </c>
      <c r="AL29" s="356"/>
      <c r="AM29" s="355">
        <f>SUM(AM25:AM28)</f>
        <v>0</v>
      </c>
      <c r="AN29" s="356"/>
      <c r="AO29" s="355">
        <f>SUM(AO25:AO28)</f>
        <v>0</v>
      </c>
      <c r="AP29" s="356"/>
      <c r="AQ29" s="355">
        <f>SUM(AQ25:AQ28)</f>
        <v>0</v>
      </c>
      <c r="AR29" s="356"/>
      <c r="AS29" s="355">
        <f>SUM(AS25:AS28)</f>
        <v>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01.02./02.02.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01.02./02.02.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Unterföhring Dreambowl Palace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9">
        <f>IF(AD37="","",AD37)</f>
        <v>0</v>
      </c>
      <c r="F37" s="75" t="str">
        <f t="shared" ref="F37:F50" si="35">IF(AE37=0,"",AE37)</f>
        <v/>
      </c>
      <c r="G37" s="349">
        <f>IF(AF37="","",AF37)</f>
        <v>0</v>
      </c>
      <c r="H37" s="75" t="str">
        <f t="shared" ref="H37:H50" si="36">IF(AG37=0,"",AG37)</f>
        <v/>
      </c>
      <c r="I37" s="349">
        <f>IF(AH37="","",AH37)</f>
        <v>0</v>
      </c>
      <c r="J37" s="75" t="str">
        <f t="shared" ref="J37:J50" si="37">IF(AI37=0,"",AI37)</f>
        <v/>
      </c>
      <c r="K37" s="349">
        <f>IF(AJ37="","",AJ37)</f>
        <v>0</v>
      </c>
      <c r="L37" s="75" t="str">
        <f t="shared" ref="L37:L50" si="38">IF(AK37=0,"",AK37)</f>
        <v/>
      </c>
      <c r="M37" s="349">
        <f>IF(AL37="","",AL37)</f>
        <v>0</v>
      </c>
      <c r="N37" s="75" t="str">
        <f>IF(AM37=0,"",AM37)</f>
        <v/>
      </c>
      <c r="O37" s="349">
        <f>IF(AN37="","",AN37)</f>
        <v>0</v>
      </c>
      <c r="P37" s="75" t="str">
        <f t="shared" ref="P37:P50" si="39">IF(AO37=0,"",AO37)</f>
        <v/>
      </c>
      <c r="Q37" s="349">
        <f>IF(AP37="","",AP37)</f>
        <v>0</v>
      </c>
      <c r="R37" s="75" t="str">
        <f t="shared" ref="R37:R50" si="40">IF(AQ37=0,"",AQ37)</f>
        <v/>
      </c>
      <c r="S37" s="349">
        <f>IF(AR37="","",AR37)</f>
        <v>0</v>
      </c>
      <c r="T37" s="75" t="str">
        <f t="shared" ref="T37:T50" si="41">IF(AS37=0,"",AS37)</f>
        <v/>
      </c>
      <c r="U37" s="349">
        <f>IF(AT37="","",AT37)</f>
        <v>0</v>
      </c>
      <c r="V37" s="75" t="str">
        <f t="shared" ref="V37:V50" si="42">IF(AU37=0,"",AU37)</f>
        <v/>
      </c>
      <c r="W37" s="349">
        <f>IF(AV37="","",AV37)</f>
        <v>0</v>
      </c>
      <c r="Z37" s="352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4">IF(AC37=0,"",AC37)</f>
        <v/>
      </c>
      <c r="BI37" s="215" t="str">
        <f t="shared" ref="BI37:BI48" si="45">IF(AE37=0,"",AE37)</f>
        <v/>
      </c>
      <c r="BJ37" s="215" t="str">
        <f t="shared" ref="BJ37:BJ48" si="46">IF(AG37=0,"",AG37)</f>
        <v/>
      </c>
      <c r="BK37" s="215" t="str">
        <f t="shared" ref="BK37:BK48" si="47">IF(AI37=0,"",AI37)</f>
        <v/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00000000000001" customHeight="1" x14ac:dyDescent="0.25">
      <c r="A38" s="369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0"/>
      <c r="F38" s="78" t="str">
        <f t="shared" si="35"/>
        <v/>
      </c>
      <c r="G38" s="350"/>
      <c r="H38" s="78" t="str">
        <f t="shared" si="36"/>
        <v/>
      </c>
      <c r="I38" s="350"/>
      <c r="J38" s="78" t="str">
        <f t="shared" si="37"/>
        <v/>
      </c>
      <c r="K38" s="350"/>
      <c r="L38" s="78" t="str">
        <f t="shared" si="38"/>
        <v/>
      </c>
      <c r="M38" s="350"/>
      <c r="N38" s="78" t="str">
        <f t="shared" ref="N38:N50" si="55">IF(AM38=0,"",AM38)</f>
        <v/>
      </c>
      <c r="O38" s="350"/>
      <c r="P38" s="78" t="str">
        <f t="shared" si="39"/>
        <v/>
      </c>
      <c r="Q38" s="350"/>
      <c r="R38" s="78" t="str">
        <f t="shared" si="40"/>
        <v/>
      </c>
      <c r="S38" s="350"/>
      <c r="T38" s="78" t="str">
        <f t="shared" si="41"/>
        <v/>
      </c>
      <c r="U38" s="350"/>
      <c r="V38" s="78" t="str">
        <f t="shared" si="42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3.8000000000000003E-8</v>
      </c>
      <c r="BU38" s="215" t="str">
        <f t="shared" ref="BU38:BU48" si="62">+BU37</f>
        <v>Bajuwaren München 1</v>
      </c>
      <c r="BV38" s="214">
        <f t="shared" ref="BV38:BV48" si="63">RANK(BT38,BT:BT)</f>
        <v>107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00000000000001" customHeight="1" thickBot="1" x14ac:dyDescent="0.3">
      <c r="A39" s="370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1"/>
      <c r="F39" s="69" t="str">
        <f t="shared" si="35"/>
        <v/>
      </c>
      <c r="G39" s="351"/>
      <c r="H39" s="69" t="str">
        <f t="shared" si="36"/>
        <v/>
      </c>
      <c r="I39" s="351"/>
      <c r="J39" s="69" t="str">
        <f t="shared" si="37"/>
        <v/>
      </c>
      <c r="K39" s="351"/>
      <c r="L39" s="69" t="str">
        <f t="shared" si="38"/>
        <v/>
      </c>
      <c r="M39" s="351"/>
      <c r="N39" s="69" t="str">
        <f t="shared" si="55"/>
        <v/>
      </c>
      <c r="O39" s="351"/>
      <c r="P39" s="69" t="str">
        <f t="shared" si="39"/>
        <v/>
      </c>
      <c r="Q39" s="351"/>
      <c r="R39" s="69" t="str">
        <f t="shared" si="40"/>
        <v/>
      </c>
      <c r="S39" s="351"/>
      <c r="T39" s="69" t="str">
        <f t="shared" si="41"/>
        <v/>
      </c>
      <c r="U39" s="351"/>
      <c r="V39" s="69" t="str">
        <f t="shared" si="42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3.8999999999999998E-8</v>
      </c>
      <c r="BU39" s="215" t="str">
        <f t="shared" si="62"/>
        <v>Bajuwaren München 1</v>
      </c>
      <c r="BV39" s="214">
        <f t="shared" si="63"/>
        <v>106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00000000000001" customHeight="1" x14ac:dyDescent="0.25">
      <c r="A40" s="368" t="s">
        <v>2</v>
      </c>
      <c r="B40" s="73" t="str">
        <f t="shared" si="54"/>
        <v/>
      </c>
      <c r="C40" s="74" t="str">
        <f t="shared" si="54"/>
        <v/>
      </c>
      <c r="D40" s="75" t="str">
        <f t="shared" si="54"/>
        <v/>
      </c>
      <c r="E40" s="349">
        <f>IF(AD40="","",AD40)</f>
        <v>0</v>
      </c>
      <c r="F40" s="75" t="str">
        <f t="shared" si="35"/>
        <v/>
      </c>
      <c r="G40" s="349">
        <f>IF(AF40="","",AF40)</f>
        <v>0</v>
      </c>
      <c r="H40" s="75" t="str">
        <f t="shared" si="36"/>
        <v/>
      </c>
      <c r="I40" s="349">
        <f>IF(AH40="","",AH40)</f>
        <v>0</v>
      </c>
      <c r="J40" s="75" t="str">
        <f t="shared" si="37"/>
        <v/>
      </c>
      <c r="K40" s="349">
        <f>IF(AJ40="","",AJ40)</f>
        <v>0</v>
      </c>
      <c r="L40" s="75" t="str">
        <f t="shared" si="38"/>
        <v/>
      </c>
      <c r="M40" s="349">
        <f>IF(AL40="","",AL40)</f>
        <v>0</v>
      </c>
      <c r="N40" s="75" t="str">
        <f t="shared" si="55"/>
        <v/>
      </c>
      <c r="O40" s="349">
        <f>IF(AN40="","",AN40)</f>
        <v>0</v>
      </c>
      <c r="P40" s="75" t="str">
        <f t="shared" si="39"/>
        <v/>
      </c>
      <c r="Q40" s="349">
        <f>IF(AP40="","",AP40)</f>
        <v>0</v>
      </c>
      <c r="R40" s="75" t="str">
        <f t="shared" si="40"/>
        <v/>
      </c>
      <c r="S40" s="349">
        <f>IF(AR40="","",AR40)</f>
        <v>0</v>
      </c>
      <c r="T40" s="75" t="str">
        <f t="shared" si="41"/>
        <v/>
      </c>
      <c r="U40" s="349">
        <f>IF(AT40="","",AT40)</f>
        <v>0</v>
      </c>
      <c r="V40" s="75" t="str">
        <f t="shared" si="42"/>
        <v/>
      </c>
      <c r="W40" s="349">
        <f>IF(AV40="","",AV40)</f>
        <v>0</v>
      </c>
      <c r="Z40" s="352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6"/>
        <v>0</v>
      </c>
      <c r="BE40" s="213">
        <f t="shared" si="57"/>
        <v>0</v>
      </c>
      <c r="BF40" s="215">
        <f t="shared" si="58"/>
        <v>0</v>
      </c>
      <c r="BG40" s="215">
        <f t="shared" si="59"/>
        <v>0</v>
      </c>
      <c r="BH40" s="215" t="str">
        <f t="shared" si="44"/>
        <v/>
      </c>
      <c r="BI40" s="215" t="str">
        <f t="shared" si="45"/>
        <v/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0</v>
      </c>
      <c r="BT40" s="215">
        <f t="shared" si="61"/>
        <v>4.0000000000000001E-8</v>
      </c>
      <c r="BU40" s="215" t="str">
        <f t="shared" si="62"/>
        <v>Bajuwaren München 1</v>
      </c>
      <c r="BV40" s="214">
        <f t="shared" si="63"/>
        <v>105</v>
      </c>
      <c r="BW40" s="215">
        <f t="shared" si="64"/>
        <v>0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00000000000001" customHeight="1" x14ac:dyDescent="0.25">
      <c r="A41" s="369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50"/>
      <c r="F41" s="78" t="str">
        <f t="shared" si="35"/>
        <v/>
      </c>
      <c r="G41" s="350"/>
      <c r="H41" s="78" t="str">
        <f t="shared" si="36"/>
        <v/>
      </c>
      <c r="I41" s="350"/>
      <c r="J41" s="78" t="str">
        <f t="shared" si="37"/>
        <v/>
      </c>
      <c r="K41" s="350"/>
      <c r="L41" s="78" t="str">
        <f t="shared" si="38"/>
        <v/>
      </c>
      <c r="M41" s="350"/>
      <c r="N41" s="78" t="str">
        <f t="shared" si="55"/>
        <v/>
      </c>
      <c r="O41" s="350"/>
      <c r="P41" s="78" t="str">
        <f t="shared" si="39"/>
        <v/>
      </c>
      <c r="Q41" s="350"/>
      <c r="R41" s="78" t="str">
        <f t="shared" si="40"/>
        <v/>
      </c>
      <c r="S41" s="350"/>
      <c r="T41" s="78" t="str">
        <f t="shared" si="41"/>
        <v/>
      </c>
      <c r="U41" s="350"/>
      <c r="V41" s="78" t="str">
        <f t="shared" si="42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4.1000000000000003E-8</v>
      </c>
      <c r="BU41" s="215" t="str">
        <f t="shared" si="62"/>
        <v>Bajuwaren München 1</v>
      </c>
      <c r="BV41" s="214">
        <f t="shared" si="63"/>
        <v>104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00000000000001" customHeight="1" thickBot="1" x14ac:dyDescent="0.3">
      <c r="A42" s="370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1"/>
      <c r="F42" s="69" t="str">
        <f t="shared" si="35"/>
        <v/>
      </c>
      <c r="G42" s="351"/>
      <c r="H42" s="69" t="str">
        <f t="shared" si="36"/>
        <v/>
      </c>
      <c r="I42" s="351"/>
      <c r="J42" s="69" t="str">
        <f t="shared" si="37"/>
        <v/>
      </c>
      <c r="K42" s="351"/>
      <c r="L42" s="69" t="str">
        <f t="shared" si="38"/>
        <v/>
      </c>
      <c r="M42" s="351"/>
      <c r="N42" s="69" t="str">
        <f t="shared" si="55"/>
        <v/>
      </c>
      <c r="O42" s="351"/>
      <c r="P42" s="69" t="str">
        <f t="shared" si="39"/>
        <v/>
      </c>
      <c r="Q42" s="351"/>
      <c r="R42" s="69" t="str">
        <f t="shared" si="40"/>
        <v/>
      </c>
      <c r="S42" s="351"/>
      <c r="T42" s="69" t="str">
        <f t="shared" si="41"/>
        <v/>
      </c>
      <c r="U42" s="351"/>
      <c r="V42" s="69" t="str">
        <f t="shared" si="42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4.1999999999999999E-8</v>
      </c>
      <c r="BU42" s="215" t="str">
        <f t="shared" si="62"/>
        <v>Bajuwaren München 1</v>
      </c>
      <c r="BV42" s="214">
        <f t="shared" si="63"/>
        <v>103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00000000000001" customHeight="1" x14ac:dyDescent="0.25">
      <c r="A43" s="368" t="s">
        <v>3</v>
      </c>
      <c r="B43" s="73" t="str">
        <f t="shared" si="54"/>
        <v/>
      </c>
      <c r="C43" s="74" t="str">
        <f t="shared" si="54"/>
        <v/>
      </c>
      <c r="D43" s="75" t="str">
        <f t="shared" si="54"/>
        <v/>
      </c>
      <c r="E43" s="349">
        <f>IF(AD43="","",AD43)</f>
        <v>0</v>
      </c>
      <c r="F43" s="75" t="str">
        <f t="shared" si="35"/>
        <v/>
      </c>
      <c r="G43" s="349">
        <f>IF(AF43="","",AF43)</f>
        <v>0</v>
      </c>
      <c r="H43" s="75" t="str">
        <f t="shared" si="36"/>
        <v/>
      </c>
      <c r="I43" s="349">
        <f>IF(AH43="","",AH43)</f>
        <v>0</v>
      </c>
      <c r="J43" s="75" t="str">
        <f t="shared" si="37"/>
        <v/>
      </c>
      <c r="K43" s="349">
        <f>IF(AJ43="","",AJ43)</f>
        <v>0</v>
      </c>
      <c r="L43" s="75" t="str">
        <f t="shared" si="38"/>
        <v/>
      </c>
      <c r="M43" s="349">
        <f>IF(AL43="","",AL43)</f>
        <v>0</v>
      </c>
      <c r="N43" s="75" t="str">
        <f t="shared" si="55"/>
        <v/>
      </c>
      <c r="O43" s="349">
        <f>IF(AN43="","",AN43)</f>
        <v>0</v>
      </c>
      <c r="P43" s="75" t="str">
        <f t="shared" si="39"/>
        <v/>
      </c>
      <c r="Q43" s="349">
        <f>IF(AP43="","",AP43)</f>
        <v>0</v>
      </c>
      <c r="R43" s="75" t="str">
        <f t="shared" si="40"/>
        <v/>
      </c>
      <c r="S43" s="349">
        <f>IF(AR43="","",AR43)</f>
        <v>0</v>
      </c>
      <c r="T43" s="75" t="str">
        <f t="shared" si="41"/>
        <v/>
      </c>
      <c r="U43" s="349">
        <f>IF(AT43="","",AT43)</f>
        <v>0</v>
      </c>
      <c r="V43" s="75" t="str">
        <f t="shared" si="42"/>
        <v/>
      </c>
      <c r="W43" s="349">
        <f>IF(AV43="","",AV43)</f>
        <v>0</v>
      </c>
      <c r="Z43" s="352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6"/>
        <v>0</v>
      </c>
      <c r="BE43" s="213">
        <f t="shared" si="57"/>
        <v>0</v>
      </c>
      <c r="BF43" s="215">
        <f t="shared" si="58"/>
        <v>0</v>
      </c>
      <c r="BG43" s="215">
        <f t="shared" si="59"/>
        <v>0</v>
      </c>
      <c r="BH43" s="215" t="str">
        <f t="shared" si="44"/>
        <v/>
      </c>
      <c r="BI43" s="215" t="str">
        <f t="shared" si="45"/>
        <v/>
      </c>
      <c r="BJ43" s="215" t="str">
        <f t="shared" si="46"/>
        <v/>
      </c>
      <c r="BK43" s="215" t="str">
        <f t="shared" si="47"/>
        <v/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0</v>
      </c>
      <c r="BT43" s="215">
        <f t="shared" si="61"/>
        <v>4.3000000000000001E-8</v>
      </c>
      <c r="BU43" s="215" t="str">
        <f t="shared" si="62"/>
        <v>Bajuwaren München 1</v>
      </c>
      <c r="BV43" s="214">
        <f t="shared" si="63"/>
        <v>102</v>
      </c>
      <c r="BW43" s="215">
        <f t="shared" si="64"/>
        <v>0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00000000000001" customHeight="1" x14ac:dyDescent="0.25">
      <c r="A44" s="369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50"/>
      <c r="F44" s="78" t="str">
        <f t="shared" si="35"/>
        <v/>
      </c>
      <c r="G44" s="350"/>
      <c r="H44" s="78" t="str">
        <f t="shared" si="36"/>
        <v/>
      </c>
      <c r="I44" s="350"/>
      <c r="J44" s="78" t="str">
        <f t="shared" si="37"/>
        <v/>
      </c>
      <c r="K44" s="350"/>
      <c r="L44" s="78" t="str">
        <f t="shared" si="38"/>
        <v/>
      </c>
      <c r="M44" s="350"/>
      <c r="N44" s="78" t="str">
        <f t="shared" si="55"/>
        <v/>
      </c>
      <c r="O44" s="350"/>
      <c r="P44" s="78" t="str">
        <f t="shared" si="39"/>
        <v/>
      </c>
      <c r="Q44" s="350"/>
      <c r="R44" s="78" t="str">
        <f t="shared" si="40"/>
        <v/>
      </c>
      <c r="S44" s="350"/>
      <c r="T44" s="78" t="str">
        <f t="shared" si="41"/>
        <v/>
      </c>
      <c r="U44" s="350"/>
      <c r="V44" s="78" t="str">
        <f t="shared" si="42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4.3999999999999997E-8</v>
      </c>
      <c r="BU44" s="215" t="str">
        <f t="shared" si="62"/>
        <v>Bajuwaren München 1</v>
      </c>
      <c r="BV44" s="214">
        <f t="shared" si="63"/>
        <v>101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00000000000001" customHeight="1" thickBot="1" x14ac:dyDescent="0.3">
      <c r="A45" s="370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1"/>
      <c r="F45" s="69" t="str">
        <f t="shared" si="35"/>
        <v/>
      </c>
      <c r="G45" s="351"/>
      <c r="H45" s="69" t="str">
        <f t="shared" si="36"/>
        <v/>
      </c>
      <c r="I45" s="351"/>
      <c r="J45" s="69" t="str">
        <f t="shared" si="37"/>
        <v/>
      </c>
      <c r="K45" s="351"/>
      <c r="L45" s="69" t="str">
        <f t="shared" si="38"/>
        <v/>
      </c>
      <c r="M45" s="351"/>
      <c r="N45" s="69" t="str">
        <f t="shared" si="55"/>
        <v/>
      </c>
      <c r="O45" s="351"/>
      <c r="P45" s="69" t="str">
        <f t="shared" si="39"/>
        <v/>
      </c>
      <c r="Q45" s="351"/>
      <c r="R45" s="69" t="str">
        <f t="shared" si="40"/>
        <v/>
      </c>
      <c r="S45" s="351"/>
      <c r="T45" s="69" t="str">
        <f t="shared" si="41"/>
        <v/>
      </c>
      <c r="U45" s="351"/>
      <c r="V45" s="69" t="str">
        <f t="shared" si="42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4.4999999999999999E-8</v>
      </c>
      <c r="BU45" s="215" t="str">
        <f t="shared" si="62"/>
        <v>Bajuwaren München 1</v>
      </c>
      <c r="BV45" s="214">
        <f t="shared" si="63"/>
        <v>100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00000000000001" customHeight="1" x14ac:dyDescent="0.25">
      <c r="A46" s="368" t="s">
        <v>11</v>
      </c>
      <c r="B46" s="73" t="str">
        <f>IF(AA46=0,"",AA46)</f>
        <v/>
      </c>
      <c r="C46" s="74" t="str">
        <f t="shared" si="54"/>
        <v/>
      </c>
      <c r="D46" s="75" t="str">
        <f t="shared" si="54"/>
        <v/>
      </c>
      <c r="E46" s="349">
        <f>IF(AD46="","",AD46)</f>
        <v>0</v>
      </c>
      <c r="F46" s="75" t="str">
        <f t="shared" si="35"/>
        <v/>
      </c>
      <c r="G46" s="349">
        <f>IF(AF46="","",AF46)</f>
        <v>0</v>
      </c>
      <c r="H46" s="75" t="str">
        <f t="shared" si="36"/>
        <v/>
      </c>
      <c r="I46" s="349">
        <f>IF(AH46="","",AH46)</f>
        <v>0</v>
      </c>
      <c r="J46" s="75" t="str">
        <f t="shared" si="37"/>
        <v/>
      </c>
      <c r="K46" s="349">
        <f>IF(AJ46="","",AJ46)</f>
        <v>0</v>
      </c>
      <c r="L46" s="75" t="str">
        <f t="shared" si="38"/>
        <v/>
      </c>
      <c r="M46" s="349">
        <f>IF(AL46="","",AL46)</f>
        <v>0</v>
      </c>
      <c r="N46" s="75" t="str">
        <f t="shared" si="55"/>
        <v/>
      </c>
      <c r="O46" s="349">
        <f>IF(AN46="","",AN46)</f>
        <v>0</v>
      </c>
      <c r="P46" s="75" t="str">
        <f t="shared" si="39"/>
        <v/>
      </c>
      <c r="Q46" s="349">
        <f>IF(AP46="","",AP46)</f>
        <v>0</v>
      </c>
      <c r="R46" s="75" t="str">
        <f t="shared" si="40"/>
        <v/>
      </c>
      <c r="S46" s="349">
        <f>IF(AR46="","",AR46)</f>
        <v>0</v>
      </c>
      <c r="T46" s="75" t="str">
        <f t="shared" si="41"/>
        <v/>
      </c>
      <c r="U46" s="349">
        <f>IF(AT46="","",AT46)</f>
        <v>0</v>
      </c>
      <c r="V46" s="75" t="str">
        <f t="shared" si="42"/>
        <v/>
      </c>
      <c r="W46" s="349">
        <f>IF(AV46="","",AV46)</f>
        <v>0</v>
      </c>
      <c r="Z46" s="352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6"/>
        <v>0</v>
      </c>
      <c r="BE46" s="213">
        <f t="shared" si="57"/>
        <v>0</v>
      </c>
      <c r="BF46" s="215">
        <f t="shared" si="58"/>
        <v>0</v>
      </c>
      <c r="BG46" s="215">
        <f t="shared" si="59"/>
        <v>0</v>
      </c>
      <c r="BH46" s="215" t="str">
        <f t="shared" si="44"/>
        <v/>
      </c>
      <c r="BI46" s="215" t="str">
        <f t="shared" si="45"/>
        <v/>
      </c>
      <c r="BJ46" s="215" t="str">
        <f t="shared" si="46"/>
        <v/>
      </c>
      <c r="BK46" s="215" t="str">
        <f t="shared" si="47"/>
        <v/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0</v>
      </c>
      <c r="BT46" s="215">
        <f t="shared" si="61"/>
        <v>4.6000000000000002E-8</v>
      </c>
      <c r="BU46" s="215" t="str">
        <f t="shared" si="62"/>
        <v>Bajuwaren München 1</v>
      </c>
      <c r="BV46" s="214">
        <f t="shared" si="63"/>
        <v>99</v>
      </c>
      <c r="BW46" s="215">
        <f t="shared" si="64"/>
        <v>0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50"/>
      <c r="F47" s="78" t="str">
        <f t="shared" si="35"/>
        <v/>
      </c>
      <c r="G47" s="350"/>
      <c r="H47" s="78" t="str">
        <f t="shared" si="36"/>
        <v/>
      </c>
      <c r="I47" s="350"/>
      <c r="J47" s="78" t="str">
        <f t="shared" si="37"/>
        <v/>
      </c>
      <c r="K47" s="350"/>
      <c r="L47" s="78" t="str">
        <f t="shared" si="38"/>
        <v/>
      </c>
      <c r="M47" s="350"/>
      <c r="N47" s="78" t="str">
        <f t="shared" si="55"/>
        <v/>
      </c>
      <c r="O47" s="350"/>
      <c r="P47" s="78" t="str">
        <f t="shared" si="39"/>
        <v/>
      </c>
      <c r="Q47" s="350"/>
      <c r="R47" s="78" t="str">
        <f t="shared" si="40"/>
        <v/>
      </c>
      <c r="S47" s="350"/>
      <c r="T47" s="78" t="str">
        <f t="shared" si="41"/>
        <v/>
      </c>
      <c r="U47" s="350"/>
      <c r="V47" s="78" t="str">
        <f t="shared" si="42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4.6999999999999997E-8</v>
      </c>
      <c r="BU47" s="215" t="str">
        <f t="shared" si="62"/>
        <v>Bajuwaren München 1</v>
      </c>
      <c r="BV47" s="214">
        <f t="shared" si="63"/>
        <v>98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1"/>
      <c r="F48" s="69" t="str">
        <f t="shared" si="35"/>
        <v/>
      </c>
      <c r="G48" s="351"/>
      <c r="H48" s="69" t="str">
        <f t="shared" si="36"/>
        <v/>
      </c>
      <c r="I48" s="351"/>
      <c r="J48" s="69" t="str">
        <f t="shared" si="37"/>
        <v/>
      </c>
      <c r="K48" s="351"/>
      <c r="L48" s="69" t="str">
        <f t="shared" si="38"/>
        <v/>
      </c>
      <c r="M48" s="351"/>
      <c r="N48" s="69" t="str">
        <f t="shared" si="55"/>
        <v/>
      </c>
      <c r="O48" s="351"/>
      <c r="P48" s="69" t="str">
        <f t="shared" si="39"/>
        <v/>
      </c>
      <c r="Q48" s="351"/>
      <c r="R48" s="69" t="str">
        <f t="shared" si="40"/>
        <v/>
      </c>
      <c r="S48" s="351"/>
      <c r="T48" s="69" t="str">
        <f t="shared" si="41"/>
        <v/>
      </c>
      <c r="U48" s="351"/>
      <c r="V48" s="69" t="str">
        <f t="shared" si="42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4.8E-8</v>
      </c>
      <c r="BU48" s="215" t="str">
        <f t="shared" si="62"/>
        <v>Bajuwaren München 1</v>
      </c>
      <c r="BV48" s="214">
        <f t="shared" si="63"/>
        <v>97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 t="str">
        <f t="shared" si="54"/>
        <v/>
      </c>
      <c r="E49" s="84">
        <f>IF(AD49="","",AD49)</f>
        <v>0</v>
      </c>
      <c r="F49" s="83" t="str">
        <f t="shared" si="35"/>
        <v/>
      </c>
      <c r="G49" s="84">
        <f>IF(AF49="","",AF49)</f>
        <v>0</v>
      </c>
      <c r="H49" s="83" t="str">
        <f t="shared" si="36"/>
        <v/>
      </c>
      <c r="I49" s="84">
        <f>IF(AH49="","",AH49)</f>
        <v>0</v>
      </c>
      <c r="J49" s="83" t="str">
        <f t="shared" si="37"/>
        <v/>
      </c>
      <c r="K49" s="84">
        <f>IF(AJ49="","",AJ49)</f>
        <v>0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 t="str">
        <f t="shared" si="42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0</v>
      </c>
      <c r="J50" s="86" t="str">
        <f t="shared" si="37"/>
        <v/>
      </c>
      <c r="K50" s="87">
        <f>IF(AJ50="","",AJ50)</f>
        <v>0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7">
        <f t="shared" si="66"/>
        <v>8</v>
      </c>
      <c r="E52" s="347" t="str">
        <f t="shared" si="66"/>
        <v/>
      </c>
      <c r="F52" s="347">
        <f t="shared" si="66"/>
        <v>10</v>
      </c>
      <c r="G52" s="347" t="str">
        <f t="shared" si="66"/>
        <v/>
      </c>
      <c r="H52" s="347">
        <f t="shared" si="66"/>
        <v>3</v>
      </c>
      <c r="I52" s="347" t="str">
        <f t="shared" si="66"/>
        <v/>
      </c>
      <c r="J52" s="347">
        <f t="shared" si="66"/>
        <v>1</v>
      </c>
      <c r="K52" s="347" t="str">
        <f t="shared" si="66"/>
        <v/>
      </c>
      <c r="L52" s="347">
        <f t="shared" ref="L52:U54" si="67">IF(AK52=0,"",AK52)</f>
        <v>7</v>
      </c>
      <c r="M52" s="347" t="str">
        <f t="shared" si="67"/>
        <v/>
      </c>
      <c r="N52" s="347">
        <f t="shared" si="67"/>
        <v>6</v>
      </c>
      <c r="O52" s="347" t="str">
        <f t="shared" si="67"/>
        <v/>
      </c>
      <c r="P52" s="347">
        <f t="shared" si="67"/>
        <v>9</v>
      </c>
      <c r="Q52" s="347" t="str">
        <f t="shared" si="67"/>
        <v/>
      </c>
      <c r="R52" s="347">
        <f t="shared" si="67"/>
        <v>5</v>
      </c>
      <c r="S52" s="347" t="str">
        <f t="shared" si="67"/>
        <v/>
      </c>
      <c r="T52" s="347">
        <f t="shared" si="67"/>
        <v>4</v>
      </c>
      <c r="U52" s="347" t="str">
        <f t="shared" si="67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VLOOKUP($AA32,Schlüssel!$A$5:$DG$14,43)</f>
        <v>8</v>
      </c>
      <c r="AD52" s="372"/>
      <c r="AE52" s="371">
        <f>VLOOKUP($AA32,Schlüssel!$A$5:$EK$14,44)</f>
        <v>10</v>
      </c>
      <c r="AF52" s="372"/>
      <c r="AG52" s="371">
        <f>VLOOKUP($AA32,Schlüssel!$A$5:$EK$14,45)</f>
        <v>3</v>
      </c>
      <c r="AH52" s="372"/>
      <c r="AI52" s="371">
        <f>VLOOKUP($AA32,Schlüssel!$A$5:$EK$14,46)</f>
        <v>1</v>
      </c>
      <c r="AJ52" s="372"/>
      <c r="AK52" s="371">
        <f>VLOOKUP($AA32,Schlüssel!$A$5:$EK$14,47)</f>
        <v>7</v>
      </c>
      <c r="AL52" s="372"/>
      <c r="AM52" s="371">
        <f>VLOOKUP($AA32,Schlüssel!$A$5:$EK$14,48)</f>
        <v>6</v>
      </c>
      <c r="AN52" s="372"/>
      <c r="AO52" s="371">
        <f>VLOOKUP($AA32,Schlüssel!$A$5:$EK$14,49)</f>
        <v>9</v>
      </c>
      <c r="AP52" s="372"/>
      <c r="AQ52" s="371">
        <f>VLOOKUP($AA32,Schlüssel!$A$5:$EK$14,50)</f>
        <v>5</v>
      </c>
      <c r="AR52" s="372"/>
      <c r="AS52" s="371">
        <f>VLOOKUP($AA32,Schlüssel!$A$5:$EK$14,51)</f>
        <v>4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4" t="str">
        <f t="shared" si="66"/>
        <v>BC EMAX Unterföhring 2</v>
      </c>
      <c r="E53" s="345" t="str">
        <f t="shared" si="66"/>
        <v/>
      </c>
      <c r="F53" s="344" t="str">
        <f t="shared" si="66"/>
        <v>High Roller Rosenheim 1</v>
      </c>
      <c r="G53" s="345" t="str">
        <f t="shared" si="66"/>
        <v/>
      </c>
      <c r="H53" s="344" t="str">
        <f t="shared" si="66"/>
        <v>BK München 3</v>
      </c>
      <c r="I53" s="345" t="str">
        <f t="shared" si="66"/>
        <v/>
      </c>
      <c r="J53" s="344" t="str">
        <f t="shared" si="66"/>
        <v>BC Comet Nürnberg</v>
      </c>
      <c r="K53" s="345" t="str">
        <f t="shared" si="66"/>
        <v/>
      </c>
      <c r="L53" s="344" t="str">
        <f t="shared" si="67"/>
        <v>Schanzer Ingolstadt 1</v>
      </c>
      <c r="M53" s="345" t="str">
        <f t="shared" si="67"/>
        <v/>
      </c>
      <c r="N53" s="344" t="str">
        <f t="shared" si="67"/>
        <v>SG Rottendorf 1</v>
      </c>
      <c r="O53" s="345" t="str">
        <f t="shared" si="67"/>
        <v/>
      </c>
      <c r="P53" s="344" t="str">
        <f t="shared" si="67"/>
        <v>Bowlinghaus Bamberg 1</v>
      </c>
      <c r="Q53" s="345" t="str">
        <f t="shared" si="67"/>
        <v/>
      </c>
      <c r="R53" s="344" t="str">
        <f t="shared" si="67"/>
        <v>RW Lichtenhof Stein 1</v>
      </c>
      <c r="S53" s="345" t="str">
        <f t="shared" si="67"/>
        <v/>
      </c>
      <c r="T53" s="344" t="str">
        <f t="shared" si="67"/>
        <v>SG DJK Rimpar</v>
      </c>
      <c r="U53" s="345" t="str">
        <f t="shared" si="67"/>
        <v/>
      </c>
      <c r="V53" s="346"/>
      <c r="W53" s="346"/>
      <c r="AA53" s="90"/>
      <c r="AB53" s="86"/>
      <c r="AC53" s="344" t="str">
        <f>VLOOKUP(AC52,Schlüssel!$A$5:$K$14,2)</f>
        <v>BC EMAX Unterföhring 2</v>
      </c>
      <c r="AD53" s="345"/>
      <c r="AE53" s="344" t="str">
        <f>VLOOKUP(AE52,Schlüssel!$A$5:$K$14,2)</f>
        <v>High Roller Rosenheim 1</v>
      </c>
      <c r="AF53" s="345"/>
      <c r="AG53" s="344" t="str">
        <f>VLOOKUP(AG52,Schlüssel!$A$5:$K$14,2)</f>
        <v>BK München 3</v>
      </c>
      <c r="AH53" s="345"/>
      <c r="AI53" s="344" t="str">
        <f>VLOOKUP(AI52,Schlüssel!$A$5:$K$14,2)</f>
        <v>BC Comet Nürnberg</v>
      </c>
      <c r="AJ53" s="345"/>
      <c r="AK53" s="344" t="str">
        <f>VLOOKUP(AK52,Schlüssel!$A$5:$K$14,2)</f>
        <v>Schanzer Ingolstadt 1</v>
      </c>
      <c r="AL53" s="345"/>
      <c r="AM53" s="344" t="str">
        <f>VLOOKUP(AM52,Schlüssel!$A$5:$K$14,2)</f>
        <v>SG Rottendorf 1</v>
      </c>
      <c r="AN53" s="345"/>
      <c r="AO53" s="344" t="str">
        <f>VLOOKUP(AO52,Schlüssel!$A$5:$K$14,2)</f>
        <v>Bowlinghaus Bamberg 1</v>
      </c>
      <c r="AP53" s="345"/>
      <c r="AQ53" s="344" t="str">
        <f>VLOOKUP(AQ52,Schlüssel!$A$5:$K$14,2)</f>
        <v>RW Lichtenhof Stein 1</v>
      </c>
      <c r="AR53" s="345"/>
      <c r="AS53" s="344" t="str">
        <f>VLOOKUP(AS52,Schlüssel!$A$5:$K$14,2)</f>
        <v>SG DJK Rimpar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2" t="str">
        <f t="shared" si="66"/>
        <v/>
      </c>
      <c r="E54" s="342" t="str">
        <f t="shared" si="66"/>
        <v/>
      </c>
      <c r="F54" s="342" t="str">
        <f t="shared" si="66"/>
        <v/>
      </c>
      <c r="G54" s="342" t="str">
        <f t="shared" si="66"/>
        <v/>
      </c>
      <c r="H54" s="342" t="str">
        <f t="shared" si="66"/>
        <v/>
      </c>
      <c r="I54" s="342" t="str">
        <f t="shared" si="66"/>
        <v/>
      </c>
      <c r="J54" s="342" t="str">
        <f t="shared" si="66"/>
        <v/>
      </c>
      <c r="K54" s="342" t="str">
        <f t="shared" si="66"/>
        <v/>
      </c>
      <c r="L54" s="342" t="str">
        <f t="shared" si="67"/>
        <v/>
      </c>
      <c r="M54" s="342" t="str">
        <f t="shared" si="67"/>
        <v/>
      </c>
      <c r="N54" s="342" t="str">
        <f t="shared" si="67"/>
        <v/>
      </c>
      <c r="O54" s="342" t="str">
        <f t="shared" si="67"/>
        <v/>
      </c>
      <c r="P54" s="342" t="str">
        <f t="shared" si="67"/>
        <v/>
      </c>
      <c r="Q54" s="342" t="str">
        <f t="shared" si="67"/>
        <v/>
      </c>
      <c r="R54" s="342" t="str">
        <f t="shared" si="67"/>
        <v/>
      </c>
      <c r="S54" s="342" t="str">
        <f t="shared" si="67"/>
        <v/>
      </c>
      <c r="T54" s="342" t="str">
        <f t="shared" si="67"/>
        <v/>
      </c>
      <c r="U54" s="343" t="str">
        <f t="shared" si="67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0</v>
      </c>
      <c r="E55" s="340" t="str">
        <f>IF(AD55=0,"",AD55)</f>
        <v/>
      </c>
      <c r="F55" s="340">
        <f>IF(AE55=301,"",AE55)</f>
        <v>0</v>
      </c>
      <c r="G55" s="340" t="str">
        <f>IF(AF55=0,"",AF55)</f>
        <v/>
      </c>
      <c r="H55" s="340">
        <f>IF(AG55=301,"",AG55)</f>
        <v>0</v>
      </c>
      <c r="I55" s="340" t="str">
        <f>IF(AH55=0,"",AH55)</f>
        <v/>
      </c>
      <c r="J55" s="340">
        <f>IF(AI55=301,"",AI55)</f>
        <v>0</v>
      </c>
      <c r="K55" s="340" t="str">
        <f>IF(AJ55=0,"",AJ55)</f>
        <v/>
      </c>
      <c r="L55" s="340">
        <f>IF(AK55=301,"",AK55)</f>
        <v>0</v>
      </c>
      <c r="M55" s="340" t="str">
        <f>IF(AL55=0,"",AL55)</f>
        <v/>
      </c>
      <c r="N55" s="340">
        <f>IF(AM55=301,"",AM55)</f>
        <v>0</v>
      </c>
      <c r="O55" s="340" t="str">
        <f>IF(AN55=0,"",AN55)</f>
        <v/>
      </c>
      <c r="P55" s="340">
        <f>IF(AO55=301,"",AO55)</f>
        <v>0</v>
      </c>
      <c r="Q55" s="340" t="str">
        <f>IF(AP55=0,"",AP55)</f>
        <v/>
      </c>
      <c r="R55" s="340">
        <f>IF(AQ55=301,"",AQ55)</f>
        <v>0</v>
      </c>
      <c r="S55" s="340" t="str">
        <f>IF(AR55=0,"",AR55)</f>
        <v/>
      </c>
      <c r="T55" s="340">
        <f>IF(AS55=301,"",AS55)</f>
        <v>0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0</v>
      </c>
      <c r="AD55" s="374"/>
      <c r="AE55" s="373">
        <f>ABS(INDEX(AE:AE,MATCH(AE52,$AA:$AA,0)+5)+INDEX(AE:AE,MATCH(AE52,$AA:$AA,0)+6)+INDEX(AE:AE,MATCH(AE52,$AA:$AA,0)+7))</f>
        <v>0</v>
      </c>
      <c r="AF55" s="374"/>
      <c r="AG55" s="373">
        <f>ABS(INDEX(AG:AG,MATCH(AG52,$AA:$AA,0)+5)+INDEX(AG:AG,MATCH(AG52,$AA:$AA,0)+6)+INDEX(AG:AG,MATCH(AG52,$AA:$AA,0)+7))</f>
        <v>0</v>
      </c>
      <c r="AH55" s="374"/>
      <c r="AI55" s="373">
        <f>ABS(INDEX(AI:AI,MATCH(AI52,$AA:$AA,0)+5)+INDEX(AI:AI,MATCH(AI52,$AA:$AA,0)+6)+INDEX(AI:AI,MATCH(AI52,$AA:$AA,0)+7))</f>
        <v>0</v>
      </c>
      <c r="AJ55" s="374"/>
      <c r="AK55" s="373">
        <f>ABS(INDEX(AK:AK,MATCH(AK52,$AA:$AA,0)+5)+INDEX(AK:AK,MATCH(AK52,$AA:$AA,0)+6)+INDEX(AK:AK,MATCH(AK52,$AA:$AA,0)+7))</f>
        <v>0</v>
      </c>
      <c r="AL55" s="374"/>
      <c r="AM55" s="373">
        <f>ABS(INDEX(AM:AM,MATCH(AM52,$AA:$AA,0)+5)+INDEX(AM:AM,MATCH(AM52,$AA:$AA,0)+6)+INDEX(AM:AM,MATCH(AM52,$AA:$AA,0)+7))</f>
        <v>0</v>
      </c>
      <c r="AN55" s="374"/>
      <c r="AO55" s="373">
        <f>ABS(INDEX(AO:AO,MATCH(AO52,$AA:$AA,0)+5)+INDEX(AO:AO,MATCH(AO52,$AA:$AA,0)+6)+INDEX(AO:AO,MATCH(AO52,$AA:$AA,0)+7))</f>
        <v>0</v>
      </c>
      <c r="AP55" s="374"/>
      <c r="AQ55" s="373">
        <f>ABS(INDEX(AQ:AQ,MATCH(AQ52,$AA:$AA,0)+5)+INDEX(AQ:AQ,MATCH(AQ52,$AA:$AA,0)+6)+INDEX(AQ:AQ,MATCH(AQ52,$AA:$AA,0)+7))</f>
        <v>0</v>
      </c>
      <c r="AR55" s="374"/>
      <c r="AS55" s="373">
        <f>ABS(INDEX(AS:AS,MATCH(AS52,$AA:$AA,0)+5)+INDEX(AS:AS,MATCH(AS52,$AA:$AA,0)+6)+INDEX(AS:AS,MATCH(AS52,$AA:$AA,0)+7))</f>
        <v>0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0</v>
      </c>
      <c r="E56" s="340" t="str">
        <f>IF(AD56=0,"",AD56)</f>
        <v/>
      </c>
      <c r="F56" s="340">
        <f>IF(AE56=301,"",AE56)</f>
        <v>0</v>
      </c>
      <c r="G56" s="340" t="str">
        <f>IF(AF56=0,"",AF56)</f>
        <v/>
      </c>
      <c r="H56" s="340">
        <f>IF(AG56=301,"",AG56)</f>
        <v>0</v>
      </c>
      <c r="I56" s="340" t="str">
        <f>IF(AH56=0,"",AH56)</f>
        <v/>
      </c>
      <c r="J56" s="340">
        <f>IF(AI56=301,"",AI56)</f>
        <v>0</v>
      </c>
      <c r="K56" s="340" t="str">
        <f>IF(AJ56=0,"",AJ56)</f>
        <v/>
      </c>
      <c r="L56" s="340">
        <f>IF(AK56=301,"",AK56)</f>
        <v>0</v>
      </c>
      <c r="M56" s="340" t="str">
        <f>IF(AL56=0,"",AL56)</f>
        <v/>
      </c>
      <c r="N56" s="340">
        <f>IF(AM56=301,"",AM56)</f>
        <v>0</v>
      </c>
      <c r="O56" s="340" t="str">
        <f>IF(AN56=0,"",AN56)</f>
        <v/>
      </c>
      <c r="P56" s="340">
        <f>IF(AO56=301,"",AO56)</f>
        <v>0</v>
      </c>
      <c r="Q56" s="340" t="str">
        <f>IF(AP56=0,"",AP56)</f>
        <v/>
      </c>
      <c r="R56" s="340">
        <f>IF(AQ56=301,"",AQ56)</f>
        <v>0</v>
      </c>
      <c r="S56" s="340" t="str">
        <f>IF(AR56=0,"",AR56)</f>
        <v/>
      </c>
      <c r="T56" s="340">
        <f>IF(AS56=301,"",AS56)</f>
        <v>0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0</v>
      </c>
      <c r="AD56" s="376"/>
      <c r="AE56" s="375">
        <f>ABS(INDEX(AE:AE,MATCH(AE52,$AA:$AA,0)+8)+INDEX(AE:AE,MATCH(AE52,$AA:$AA,0)+9)+INDEX(AE:AE,MATCH(AE52,$AA:$AA,0)+10))</f>
        <v>0</v>
      </c>
      <c r="AF56" s="376"/>
      <c r="AG56" s="375">
        <f>ABS(INDEX(AG:AG,MATCH(AG52,$AA:$AA,0)+8)+INDEX(AG:AG,MATCH(AG52,$AA:$AA,0)+9)+INDEX(AG:AG,MATCH(AG52,$AA:$AA,0)+10))</f>
        <v>0</v>
      </c>
      <c r="AH56" s="376"/>
      <c r="AI56" s="375">
        <f>ABS(INDEX(AI:AI,MATCH(AI52,$AA:$AA,0)+8)+INDEX(AI:AI,MATCH(AI52,$AA:$AA,0)+9)+INDEX(AI:AI,MATCH(AI52,$AA:$AA,0)+10))</f>
        <v>0</v>
      </c>
      <c r="AJ56" s="376"/>
      <c r="AK56" s="375">
        <f>ABS(INDEX(AK:AK,MATCH(AK52,$AA:$AA,0)+8)+INDEX(AK:AK,MATCH(AK52,$AA:$AA,0)+9)+INDEX(AK:AK,MATCH(AK52,$AA:$AA,0)+10))</f>
        <v>0</v>
      </c>
      <c r="AL56" s="376"/>
      <c r="AM56" s="375">
        <f>ABS(INDEX(AM:AM,MATCH(AM52,$AA:$AA,0)+8)+INDEX(AM:AM,MATCH(AM52,$AA:$AA,0)+9)+INDEX(AM:AM,MATCH(AM52,$AA:$AA,0)+10))</f>
        <v>0</v>
      </c>
      <c r="AN56" s="376"/>
      <c r="AO56" s="375">
        <f>ABS(INDEX(AO:AO,MATCH(AO52,$AA:$AA,0)+8)+INDEX(AO:AO,MATCH(AO52,$AA:$AA,0)+9)+INDEX(AO:AO,MATCH(AO52,$AA:$AA,0)+10))</f>
        <v>0</v>
      </c>
      <c r="AP56" s="376"/>
      <c r="AQ56" s="375">
        <f>ABS(INDEX(AQ:AQ,MATCH(AQ52,$AA:$AA,0)+8)+INDEX(AQ:AQ,MATCH(AQ52,$AA:$AA,0)+9)+INDEX(AQ:AQ,MATCH(AQ52,$AA:$AA,0)+10))</f>
        <v>0</v>
      </c>
      <c r="AR56" s="376"/>
      <c r="AS56" s="375">
        <f>ABS(INDEX(AS:AS,MATCH(AS52,$AA:$AA,0)+8)+INDEX(AS:AS,MATCH(AS52,$AA:$AA,0)+9)+INDEX(AS:AS,MATCH(AS52,$AA:$AA,0)+10))</f>
        <v>0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0</v>
      </c>
      <c r="E57" s="340" t="str">
        <f>IF(AD57=0,"",AD57)</f>
        <v/>
      </c>
      <c r="F57" s="340">
        <f>IF(AE57=301,"",AE57)</f>
        <v>0</v>
      </c>
      <c r="G57" s="340" t="str">
        <f>IF(AF57=0,"",AF57)</f>
        <v/>
      </c>
      <c r="H57" s="340">
        <f>IF(AG57=301,"",AG57)</f>
        <v>0</v>
      </c>
      <c r="I57" s="340" t="str">
        <f>IF(AH57=0,"",AH57)</f>
        <v/>
      </c>
      <c r="J57" s="340">
        <f>IF(AI57=301,"",AI57)</f>
        <v>0</v>
      </c>
      <c r="K57" s="340" t="str">
        <f>IF(AJ57=0,"",AJ57)</f>
        <v/>
      </c>
      <c r="L57" s="340">
        <f>IF(AK57=301,"",AK57)</f>
        <v>0</v>
      </c>
      <c r="M57" s="340" t="str">
        <f>IF(AL57=0,"",AL57)</f>
        <v/>
      </c>
      <c r="N57" s="340">
        <f>IF(AM57=301,"",AM57)</f>
        <v>0</v>
      </c>
      <c r="O57" s="340" t="str">
        <f>IF(AN57=0,"",AN57)</f>
        <v/>
      </c>
      <c r="P57" s="340">
        <f>IF(AO57=301,"",AO57)</f>
        <v>0</v>
      </c>
      <c r="Q57" s="340" t="str">
        <f>IF(AP57=0,"",AP57)</f>
        <v/>
      </c>
      <c r="R57" s="340">
        <f>IF(AQ57=301,"",AQ57)</f>
        <v>0</v>
      </c>
      <c r="S57" s="340" t="str">
        <f>IF(AR57=0,"",AR57)</f>
        <v/>
      </c>
      <c r="T57" s="340">
        <f>IF(AS57=301,"",AS57)</f>
        <v>0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0</v>
      </c>
      <c r="AD57" s="376"/>
      <c r="AE57" s="375">
        <f>ABS(INDEX(AE:AE,MATCH(AE52,$AA:$AA,0)+11)+INDEX(AE:AE,MATCH(AE52,$AA:$AA,0)+12)+INDEX(AE:AE,MATCH(AE52,$AA:$AA,0)+13))</f>
        <v>0</v>
      </c>
      <c r="AF57" s="376"/>
      <c r="AG57" s="375">
        <f>ABS(INDEX(AG:AG,MATCH(AG52,$AA:$AA,0)+11)+INDEX(AG:AG,MATCH(AG52,$AA:$AA,0)+12)+INDEX(AG:AG,MATCH(AG52,$AA:$AA,0)+13))</f>
        <v>0</v>
      </c>
      <c r="AH57" s="376"/>
      <c r="AI57" s="375">
        <f>ABS(INDEX(AI:AI,MATCH(AI52,$AA:$AA,0)+11)+INDEX(AI:AI,MATCH(AI52,$AA:$AA,0)+12)+INDEX(AI:AI,MATCH(AI52,$AA:$AA,0)+13))</f>
        <v>0</v>
      </c>
      <c r="AJ57" s="376"/>
      <c r="AK57" s="375">
        <f>ABS(INDEX(AK:AK,MATCH(AK52,$AA:$AA,0)+11)+INDEX(AK:AK,MATCH(AK52,$AA:$AA,0)+12)+INDEX(AK:AK,MATCH(AK52,$AA:$AA,0)+13))</f>
        <v>0</v>
      </c>
      <c r="AL57" s="376"/>
      <c r="AM57" s="375">
        <f>ABS(INDEX(AM:AM,MATCH(AM52,$AA:$AA,0)+11)+INDEX(AM:AM,MATCH(AM52,$AA:$AA,0)+12)+INDEX(AM:AM,MATCH(AM52,$AA:$AA,0)+13))</f>
        <v>0</v>
      </c>
      <c r="AN57" s="376"/>
      <c r="AO57" s="375">
        <f>ABS(INDEX(AO:AO,MATCH(AO52,$AA:$AA,0)+11)+INDEX(AO:AO,MATCH(AO52,$AA:$AA,0)+12)+INDEX(AO:AO,MATCH(AO52,$AA:$AA,0)+13))</f>
        <v>0</v>
      </c>
      <c r="AP57" s="376"/>
      <c r="AQ57" s="375">
        <f>ABS(INDEX(AQ:AQ,MATCH(AQ52,$AA:$AA,0)+11)+INDEX(AQ:AQ,MATCH(AQ52,$AA:$AA,0)+12)+INDEX(AQ:AQ,MATCH(AQ52,$AA:$AA,0)+13))</f>
        <v>0</v>
      </c>
      <c r="AR57" s="376"/>
      <c r="AS57" s="375">
        <f>ABS(INDEX(AS:AS,MATCH(AS52,$AA:$AA,0)+11)+INDEX(AS:AS,MATCH(AS52,$AA:$AA,0)+12)+INDEX(AS:AS,MATCH(AS52,$AA:$AA,0)+13))</f>
        <v>0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0</v>
      </c>
      <c r="E58" s="340" t="str">
        <f>IF(AD58=0,"",AD58)</f>
        <v/>
      </c>
      <c r="F58" s="340">
        <f>IF(AE58=301,"",AE58)</f>
        <v>0</v>
      </c>
      <c r="G58" s="340" t="str">
        <f>IF(AF58=0,"",AF58)</f>
        <v/>
      </c>
      <c r="H58" s="340">
        <f>IF(AG58=301,"",AG58)</f>
        <v>0</v>
      </c>
      <c r="I58" s="340" t="str">
        <f>IF(AH58=0,"",AH58)</f>
        <v/>
      </c>
      <c r="J58" s="340">
        <f>IF(AI58=301,"",AI58)</f>
        <v>0</v>
      </c>
      <c r="K58" s="340" t="str">
        <f>IF(AJ58=0,"",AJ58)</f>
        <v/>
      </c>
      <c r="L58" s="340">
        <f>IF(AK58=301,"",AK58)</f>
        <v>0</v>
      </c>
      <c r="M58" s="340" t="str">
        <f>IF(AL58=0,"",AL58)</f>
        <v/>
      </c>
      <c r="N58" s="340">
        <f>IF(AM58=301,"",AM58)</f>
        <v>0</v>
      </c>
      <c r="O58" s="340" t="str">
        <f>IF(AN58=0,"",AN58)</f>
        <v/>
      </c>
      <c r="P58" s="340">
        <f>IF(AO58=301,"",AO58)</f>
        <v>0</v>
      </c>
      <c r="Q58" s="340" t="str">
        <f>IF(AP58=0,"",AP58)</f>
        <v/>
      </c>
      <c r="R58" s="340">
        <f>IF(AQ58=301,"",AQ58)</f>
        <v>0</v>
      </c>
      <c r="S58" s="340" t="str">
        <f>IF(AR58=0,"",AR58)</f>
        <v/>
      </c>
      <c r="T58" s="340">
        <f>IF(AS58=301,"",AS58)</f>
        <v>0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0</v>
      </c>
      <c r="AD58" s="376"/>
      <c r="AE58" s="375">
        <f>ABS(INDEX(AE:AE,MATCH(AE52,$AA:$AA,0)+14)+INDEX(AE:AE,MATCH(AE52,$AA:$AA,0)+15)+INDEX(AE:AE,MATCH(AE52,$AA:$AA,0)+16))</f>
        <v>0</v>
      </c>
      <c r="AF58" s="376"/>
      <c r="AG58" s="375">
        <f>ABS(INDEX(AG:AG,MATCH(AG52,$AA:$AA,0)+14)+INDEX(AG:AG,MATCH(AG52,$AA:$AA,0)+15)+INDEX(AG:AG,MATCH(AG52,$AA:$AA,0)+16))</f>
        <v>0</v>
      </c>
      <c r="AH58" s="376"/>
      <c r="AI58" s="375">
        <f>ABS(INDEX(AI:AI,MATCH(AI52,$AA:$AA,0)+14)+INDEX(AI:AI,MATCH(AI52,$AA:$AA,0)+15)+INDEX(AI:AI,MATCH(AI52,$AA:$AA,0)+16))</f>
        <v>0</v>
      </c>
      <c r="AJ58" s="376"/>
      <c r="AK58" s="375">
        <f>ABS(INDEX(AK:AK,MATCH(AK52,$AA:$AA,0)+14)+INDEX(AK:AK,MATCH(AK52,$AA:$AA,0)+15)+INDEX(AK:AK,MATCH(AK52,$AA:$AA,0)+16))</f>
        <v>0</v>
      </c>
      <c r="AL58" s="376"/>
      <c r="AM58" s="375">
        <f>ABS(INDEX(AM:AM,MATCH(AM52,$AA:$AA,0)+14)+INDEX(AM:AM,MATCH(AM52,$AA:$AA,0)+15)+INDEX(AM:AM,MATCH(AM52,$AA:$AA,0)+16))</f>
        <v>0</v>
      </c>
      <c r="AN58" s="376"/>
      <c r="AO58" s="375">
        <f>ABS(INDEX(AO:AO,MATCH(AO52,$AA:$AA,0)+14)+INDEX(AO:AO,MATCH(AO52,$AA:$AA,0)+15)+INDEX(AO:AO,MATCH(AO52,$AA:$AA,0)+16))</f>
        <v>0</v>
      </c>
      <c r="AP58" s="376"/>
      <c r="AQ58" s="375">
        <f>ABS(INDEX(AQ:AQ,MATCH(AQ52,$AA:$AA,0)+14)+INDEX(AQ:AQ,MATCH(AQ52,$AA:$AA,0)+15)+INDEX(AQ:AQ,MATCH(AQ52,$AA:$AA,0)+16))</f>
        <v>0</v>
      </c>
      <c r="AR58" s="376"/>
      <c r="AS58" s="375">
        <f>ABS(INDEX(AS:AS,MATCH(AS52,$AA:$AA,0)+14)+INDEX(AS:AS,MATCH(AS52,$AA:$AA,0)+15)+INDEX(AS:AS,MATCH(AS52,$AA:$AA,0)+16))</f>
        <v>0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0</v>
      </c>
      <c r="E59" s="339" t="str">
        <f>IF(AD59=0,"",AD59)</f>
        <v/>
      </c>
      <c r="F59" s="339">
        <f>IF(AE59=1505,"",AE59)</f>
        <v>0</v>
      </c>
      <c r="G59" s="339" t="str">
        <f>IF(AF59=0,"",AF59)</f>
        <v/>
      </c>
      <c r="H59" s="339">
        <f>IF(AG59=1505,"",AG59)</f>
        <v>0</v>
      </c>
      <c r="I59" s="339" t="str">
        <f>IF(AH59=0,"",AH59)</f>
        <v/>
      </c>
      <c r="J59" s="339">
        <f>IF(AI59=1505,"",AI59)</f>
        <v>0</v>
      </c>
      <c r="K59" s="339" t="str">
        <f>IF(AJ59=0,"",AJ59)</f>
        <v/>
      </c>
      <c r="L59" s="339">
        <f>IF(AK59=1505,"",AK59)</f>
        <v>0</v>
      </c>
      <c r="M59" s="339" t="str">
        <f>IF(AL59=0,"",AL59)</f>
        <v/>
      </c>
      <c r="N59" s="339">
        <f>IF(AM59=1505,"",AM59)</f>
        <v>0</v>
      </c>
      <c r="O59" s="339" t="str">
        <f>IF(AN59=0,"",AN59)</f>
        <v/>
      </c>
      <c r="P59" s="339">
        <f>IF(AO59=1505,"",AO59)</f>
        <v>0</v>
      </c>
      <c r="Q59" s="339" t="str">
        <f>IF(AP59=0,"",AP59)</f>
        <v/>
      </c>
      <c r="R59" s="339">
        <f>IF(AQ59=1505,"",AQ59)</f>
        <v>0</v>
      </c>
      <c r="S59" s="339" t="str">
        <f>IF(AR59=0,"",AR59)</f>
        <v/>
      </c>
      <c r="T59" s="339">
        <f>IF(AS59=1505,"",AS59)</f>
        <v>0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0</v>
      </c>
      <c r="AD59" s="356"/>
      <c r="AE59" s="355">
        <f>SUM(AE55:AE58)</f>
        <v>0</v>
      </c>
      <c r="AF59" s="356"/>
      <c r="AG59" s="355">
        <f>SUM(AG55:AG58)</f>
        <v>0</v>
      </c>
      <c r="AH59" s="356"/>
      <c r="AI59" s="355">
        <f>SUM(AI55:AI58)</f>
        <v>0</v>
      </c>
      <c r="AJ59" s="356"/>
      <c r="AK59" s="355">
        <f>SUM(AK55:AK58)</f>
        <v>0</v>
      </c>
      <c r="AL59" s="356"/>
      <c r="AM59" s="355">
        <f>SUM(AM55:AM58)</f>
        <v>0</v>
      </c>
      <c r="AN59" s="356"/>
      <c r="AO59" s="355">
        <f>SUM(AO55:AO58)</f>
        <v>0</v>
      </c>
      <c r="AP59" s="356"/>
      <c r="AQ59" s="355">
        <f>SUM(AQ55:AQ58)</f>
        <v>0</v>
      </c>
      <c r="AR59" s="356"/>
      <c r="AS59" s="355">
        <f>SUM(AS55:AS58)</f>
        <v>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01.02./02.02.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01.02./02.02.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Unterföhring Dreambowl Palace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9">
        <f>IF(AD67="","",AD67)</f>
        <v>0</v>
      </c>
      <c r="F67" s="75" t="str">
        <f t="shared" ref="F67:F80" si="69">IF(AE67=0,"",AE67)</f>
        <v/>
      </c>
      <c r="G67" s="349">
        <f>IF(AF67="","",AF67)</f>
        <v>0</v>
      </c>
      <c r="H67" s="75" t="str">
        <f t="shared" ref="H67:H80" si="70">IF(AG67=0,"",AG67)</f>
        <v/>
      </c>
      <c r="I67" s="349">
        <f>IF(AH67="","",AH67)</f>
        <v>0</v>
      </c>
      <c r="J67" s="75" t="str">
        <f t="shared" ref="J67:J80" si="71">IF(AI67=0,"",AI67)</f>
        <v/>
      </c>
      <c r="K67" s="349">
        <f>IF(AJ67="","",AJ67)</f>
        <v>0</v>
      </c>
      <c r="L67" s="75" t="str">
        <f t="shared" ref="L67:L80" si="72">IF(AK67=0,"",AK67)</f>
        <v/>
      </c>
      <c r="M67" s="349">
        <f>IF(AL67="","",AL67)</f>
        <v>0</v>
      </c>
      <c r="N67" s="75" t="str">
        <f>IF(AM67=0,"",AM67)</f>
        <v/>
      </c>
      <c r="O67" s="349">
        <f>IF(AN67="","",AN67)</f>
        <v>0</v>
      </c>
      <c r="P67" s="75" t="str">
        <f t="shared" ref="P67:P80" si="73">IF(AO67=0,"",AO67)</f>
        <v/>
      </c>
      <c r="Q67" s="349">
        <f>IF(AP67="","",AP67)</f>
        <v>0</v>
      </c>
      <c r="R67" s="75" t="str">
        <f t="shared" ref="R67:R80" si="74">IF(AQ67=0,"",AQ67)</f>
        <v/>
      </c>
      <c r="S67" s="349">
        <f>IF(AR67="","",AR67)</f>
        <v>0</v>
      </c>
      <c r="T67" s="75" t="str">
        <f t="shared" ref="T67:T80" si="75">IF(AS67=0,"",AS67)</f>
        <v/>
      </c>
      <c r="U67" s="349">
        <f>IF(AT67="","",AT67)</f>
        <v>0</v>
      </c>
      <c r="V67" s="75" t="str">
        <f t="shared" ref="V67:V80" si="76">IF(AU67=0,"",AU67)</f>
        <v/>
      </c>
      <c r="W67" s="349">
        <f>IF(AV67="","",AV67)</f>
        <v>0</v>
      </c>
      <c r="Z67" s="352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8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9">
        <f>IF(AD70="","",AD70)</f>
        <v>0</v>
      </c>
      <c r="F70" s="75" t="str">
        <f t="shared" si="69"/>
        <v/>
      </c>
      <c r="G70" s="349">
        <f>IF(AF70="","",AF70)</f>
        <v>0</v>
      </c>
      <c r="H70" s="75" t="str">
        <f t="shared" si="70"/>
        <v/>
      </c>
      <c r="I70" s="349">
        <f>IF(AH70="","",AH70)</f>
        <v>0</v>
      </c>
      <c r="J70" s="75" t="str">
        <f t="shared" si="71"/>
        <v/>
      </c>
      <c r="K70" s="349">
        <f>IF(AJ70="","",AJ70)</f>
        <v>0</v>
      </c>
      <c r="L70" s="75" t="str">
        <f t="shared" si="72"/>
        <v/>
      </c>
      <c r="M70" s="349">
        <f>IF(AL70="","",AL70)</f>
        <v>0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0</v>
      </c>
      <c r="R70" s="75" t="str">
        <f t="shared" si="74"/>
        <v/>
      </c>
      <c r="S70" s="349">
        <f>IF(AR70="","",AR70)</f>
        <v>0</v>
      </c>
      <c r="T70" s="75" t="str">
        <f t="shared" si="75"/>
        <v/>
      </c>
      <c r="U70" s="349">
        <f>IF(AT70="","",AT70)</f>
        <v>0</v>
      </c>
      <c r="V70" s="75" t="str">
        <f t="shared" si="76"/>
        <v/>
      </c>
      <c r="W70" s="349">
        <f>IF(AV70="","",AV70)</f>
        <v>0</v>
      </c>
      <c r="Z70" s="352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8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9">
        <f>IF(AD73="","",AD73)</f>
        <v>0</v>
      </c>
      <c r="F73" s="75" t="str">
        <f t="shared" si="69"/>
        <v/>
      </c>
      <c r="G73" s="349">
        <f>IF(AF73="","",AF73)</f>
        <v>0</v>
      </c>
      <c r="H73" s="75" t="str">
        <f t="shared" si="70"/>
        <v/>
      </c>
      <c r="I73" s="349">
        <f>IF(AH73="","",AH73)</f>
        <v>0</v>
      </c>
      <c r="J73" s="75" t="str">
        <f t="shared" si="71"/>
        <v/>
      </c>
      <c r="K73" s="349">
        <f>IF(AJ73="","",AJ73)</f>
        <v>0</v>
      </c>
      <c r="L73" s="75" t="str">
        <f t="shared" si="72"/>
        <v/>
      </c>
      <c r="M73" s="349">
        <f>IF(AL73="","",AL73)</f>
        <v>0</v>
      </c>
      <c r="N73" s="75" t="str">
        <f t="shared" si="89"/>
        <v/>
      </c>
      <c r="O73" s="349">
        <f>IF(AN73="","",AN73)</f>
        <v>0</v>
      </c>
      <c r="P73" s="75" t="str">
        <f t="shared" si="73"/>
        <v/>
      </c>
      <c r="Q73" s="349">
        <f>IF(AP73="","",AP73)</f>
        <v>0</v>
      </c>
      <c r="R73" s="75" t="str">
        <f t="shared" si="74"/>
        <v/>
      </c>
      <c r="S73" s="349">
        <f>IF(AR73="","",AR73)</f>
        <v>0</v>
      </c>
      <c r="T73" s="75" t="str">
        <f t="shared" si="75"/>
        <v/>
      </c>
      <c r="U73" s="349">
        <f>IF(AT73="","",AT73)</f>
        <v>0</v>
      </c>
      <c r="V73" s="75" t="str">
        <f t="shared" si="76"/>
        <v/>
      </c>
      <c r="W73" s="349">
        <f>IF(AV73="","",AV73)</f>
        <v>0</v>
      </c>
      <c r="Z73" s="352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9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 t="str">
        <f t="shared" si="72"/>
        <v/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 t="str">
        <f t="shared" si="76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8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9">
        <f>IF(AD76="","",AD76)</f>
        <v>0</v>
      </c>
      <c r="F76" s="75" t="str">
        <f t="shared" si="69"/>
        <v/>
      </c>
      <c r="G76" s="349">
        <f>IF(AF76="","",AF76)</f>
        <v>0</v>
      </c>
      <c r="H76" s="75" t="str">
        <f t="shared" si="70"/>
        <v/>
      </c>
      <c r="I76" s="349">
        <f>IF(AH76="","",AH76)</f>
        <v>0</v>
      </c>
      <c r="J76" s="75" t="str">
        <f t="shared" si="71"/>
        <v/>
      </c>
      <c r="K76" s="349">
        <f>IF(AJ76="","",AJ76)</f>
        <v>0</v>
      </c>
      <c r="L76" s="75" t="str">
        <f t="shared" si="72"/>
        <v/>
      </c>
      <c r="M76" s="349">
        <f>IF(AL76="","",AL76)</f>
        <v>0</v>
      </c>
      <c r="N76" s="75" t="str">
        <f t="shared" si="89"/>
        <v/>
      </c>
      <c r="O76" s="349">
        <f>IF(AN76="","",AN76)</f>
        <v>0</v>
      </c>
      <c r="P76" s="75" t="str">
        <f t="shared" si="73"/>
        <v/>
      </c>
      <c r="Q76" s="349">
        <f>IF(AP76="","",AP76)</f>
        <v>0</v>
      </c>
      <c r="R76" s="75" t="str">
        <f t="shared" si="74"/>
        <v/>
      </c>
      <c r="S76" s="349">
        <f>IF(AR76="","",AR76)</f>
        <v>0</v>
      </c>
      <c r="T76" s="75" t="str">
        <f t="shared" si="75"/>
        <v/>
      </c>
      <c r="U76" s="349">
        <f>IF(AT76="","",AT76)</f>
        <v>0</v>
      </c>
      <c r="V76" s="75" t="str">
        <f t="shared" si="76"/>
        <v/>
      </c>
      <c r="W76" s="349">
        <f>IF(AV76="","",AV76)</f>
        <v>0</v>
      </c>
      <c r="Z76" s="352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7">
        <f t="shared" si="100"/>
        <v>10</v>
      </c>
      <c r="E82" s="347" t="str">
        <f t="shared" si="100"/>
        <v/>
      </c>
      <c r="F82" s="347">
        <f t="shared" si="100"/>
        <v>1</v>
      </c>
      <c r="G82" s="347" t="str">
        <f t="shared" si="100"/>
        <v/>
      </c>
      <c r="H82" s="347">
        <f t="shared" si="100"/>
        <v>2</v>
      </c>
      <c r="I82" s="347" t="str">
        <f t="shared" si="100"/>
        <v/>
      </c>
      <c r="J82" s="347">
        <f t="shared" si="100"/>
        <v>6</v>
      </c>
      <c r="K82" s="347" t="str">
        <f t="shared" si="100"/>
        <v/>
      </c>
      <c r="L82" s="347">
        <f t="shared" ref="L82:U84" si="101">IF(AK82=0,"",AK82)</f>
        <v>9</v>
      </c>
      <c r="M82" s="347" t="str">
        <f t="shared" si="101"/>
        <v/>
      </c>
      <c r="N82" s="347">
        <f t="shared" si="101"/>
        <v>7</v>
      </c>
      <c r="O82" s="347" t="str">
        <f t="shared" si="101"/>
        <v/>
      </c>
      <c r="P82" s="347">
        <f t="shared" si="101"/>
        <v>5</v>
      </c>
      <c r="Q82" s="347" t="str">
        <f t="shared" si="101"/>
        <v/>
      </c>
      <c r="R82" s="347">
        <f t="shared" si="101"/>
        <v>4</v>
      </c>
      <c r="S82" s="347" t="str">
        <f t="shared" si="101"/>
        <v/>
      </c>
      <c r="T82" s="347">
        <f t="shared" si="101"/>
        <v>8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VLOOKUP($AA62,Schlüssel!$A$5:$DG$14,43)</f>
        <v>10</v>
      </c>
      <c r="AD82" s="372"/>
      <c r="AE82" s="371">
        <f>VLOOKUP($AA62,Schlüssel!$A$5:$EK$14,44)</f>
        <v>1</v>
      </c>
      <c r="AF82" s="372"/>
      <c r="AG82" s="371">
        <f>VLOOKUP($AA62,Schlüssel!$A$5:$EK$14,45)</f>
        <v>2</v>
      </c>
      <c r="AH82" s="372"/>
      <c r="AI82" s="371">
        <f>VLOOKUP($AA62,Schlüssel!$A$5:$EK$14,46)</f>
        <v>6</v>
      </c>
      <c r="AJ82" s="372"/>
      <c r="AK82" s="371">
        <f>VLOOKUP($AA62,Schlüssel!$A$5:$EK$14,47)</f>
        <v>9</v>
      </c>
      <c r="AL82" s="372"/>
      <c r="AM82" s="371">
        <f>VLOOKUP($AA62,Schlüssel!$A$5:$EK$14,48)</f>
        <v>7</v>
      </c>
      <c r="AN82" s="372"/>
      <c r="AO82" s="371">
        <f>VLOOKUP($AA62,Schlüssel!$A$5:$EK$14,49)</f>
        <v>5</v>
      </c>
      <c r="AP82" s="372"/>
      <c r="AQ82" s="371">
        <f>VLOOKUP($AA62,Schlüssel!$A$5:$EK$14,50)</f>
        <v>4</v>
      </c>
      <c r="AR82" s="372"/>
      <c r="AS82" s="371">
        <f>VLOOKUP($AA62,Schlüssel!$A$5:$EK$14,51)</f>
        <v>8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4" t="str">
        <f t="shared" si="100"/>
        <v>High Roller Rosenheim 1</v>
      </c>
      <c r="E83" s="345" t="str">
        <f t="shared" si="100"/>
        <v/>
      </c>
      <c r="F83" s="344" t="str">
        <f t="shared" si="100"/>
        <v>BC Comet Nürnberg</v>
      </c>
      <c r="G83" s="345" t="str">
        <f t="shared" si="100"/>
        <v/>
      </c>
      <c r="H83" s="344" t="str">
        <f t="shared" si="100"/>
        <v>Bajuwaren München 1</v>
      </c>
      <c r="I83" s="345" t="str">
        <f t="shared" si="100"/>
        <v/>
      </c>
      <c r="J83" s="344" t="str">
        <f t="shared" si="100"/>
        <v>SG Rottendorf 1</v>
      </c>
      <c r="K83" s="345" t="str">
        <f t="shared" si="100"/>
        <v/>
      </c>
      <c r="L83" s="344" t="str">
        <f t="shared" si="101"/>
        <v>Bowlinghaus Bamberg 1</v>
      </c>
      <c r="M83" s="345" t="str">
        <f t="shared" si="101"/>
        <v/>
      </c>
      <c r="N83" s="344" t="str">
        <f t="shared" si="101"/>
        <v>Schanzer Ingolstadt 1</v>
      </c>
      <c r="O83" s="345" t="str">
        <f t="shared" si="101"/>
        <v/>
      </c>
      <c r="P83" s="344" t="str">
        <f t="shared" si="101"/>
        <v>RW Lichtenhof Stein 1</v>
      </c>
      <c r="Q83" s="345" t="str">
        <f t="shared" si="101"/>
        <v/>
      </c>
      <c r="R83" s="344" t="str">
        <f t="shared" si="101"/>
        <v>SG DJK Rimpar</v>
      </c>
      <c r="S83" s="345" t="str">
        <f t="shared" si="101"/>
        <v/>
      </c>
      <c r="T83" s="344" t="str">
        <f t="shared" si="101"/>
        <v>BC EMAX Unterföhring 2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High Roller Rosenheim 1</v>
      </c>
      <c r="AD83" s="345"/>
      <c r="AE83" s="344" t="str">
        <f>VLOOKUP(AE82,Schlüssel!$A$5:$K$14,2)</f>
        <v>BC Comet Nürnberg</v>
      </c>
      <c r="AF83" s="345"/>
      <c r="AG83" s="344" t="str">
        <f>VLOOKUP(AG82,Schlüssel!$A$5:$K$14,2)</f>
        <v>Bajuwaren München 1</v>
      </c>
      <c r="AH83" s="345"/>
      <c r="AI83" s="344" t="str">
        <f>VLOOKUP(AI82,Schlüssel!$A$5:$K$14,2)</f>
        <v>SG Rottendorf 1</v>
      </c>
      <c r="AJ83" s="345"/>
      <c r="AK83" s="344" t="str">
        <f>VLOOKUP(AK82,Schlüssel!$A$5:$K$14,2)</f>
        <v>Bowlinghaus Bamberg 1</v>
      </c>
      <c r="AL83" s="345"/>
      <c r="AM83" s="344" t="str">
        <f>VLOOKUP(AM82,Schlüssel!$A$5:$K$14,2)</f>
        <v>Schanzer Ingolstadt 1</v>
      </c>
      <c r="AN83" s="345"/>
      <c r="AO83" s="344" t="str">
        <f>VLOOKUP(AO82,Schlüssel!$A$5:$K$14,2)</f>
        <v>RW Lichtenhof Stein 1</v>
      </c>
      <c r="AP83" s="345"/>
      <c r="AQ83" s="344" t="str">
        <f>VLOOKUP(AQ82,Schlüssel!$A$5:$K$14,2)</f>
        <v>SG DJK Rimpar</v>
      </c>
      <c r="AR83" s="345"/>
      <c r="AS83" s="344" t="str">
        <f>VLOOKUP(AS82,Schlüssel!$A$5:$K$14,2)</f>
        <v>BC EMAX Unterföhring 2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2" t="str">
        <f t="shared" si="100"/>
        <v/>
      </c>
      <c r="E84" s="342" t="str">
        <f t="shared" si="100"/>
        <v/>
      </c>
      <c r="F84" s="342" t="str">
        <f t="shared" si="100"/>
        <v/>
      </c>
      <c r="G84" s="342" t="str">
        <f t="shared" si="100"/>
        <v/>
      </c>
      <c r="H84" s="342" t="str">
        <f t="shared" si="100"/>
        <v/>
      </c>
      <c r="I84" s="342" t="str">
        <f t="shared" si="100"/>
        <v/>
      </c>
      <c r="J84" s="342" t="str">
        <f t="shared" si="100"/>
        <v/>
      </c>
      <c r="K84" s="342" t="str">
        <f t="shared" si="100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2">IF(AA85=0,"",AA85)</f>
        <v>Spieler 1</v>
      </c>
      <c r="C85" s="367" t="str">
        <f t="shared" si="102"/>
        <v/>
      </c>
      <c r="D85" s="340">
        <f>IF(AC85=301,"",AC85)</f>
        <v>0</v>
      </c>
      <c r="E85" s="340" t="str">
        <f>IF(AD85=0,"",AD85)</f>
        <v/>
      </c>
      <c r="F85" s="340">
        <f>IF(AE85=301,"",AE85)</f>
        <v>0</v>
      </c>
      <c r="G85" s="340" t="str">
        <f>IF(AF85=0,"",AF85)</f>
        <v/>
      </c>
      <c r="H85" s="340">
        <f>IF(AG85=301,"",AG85)</f>
        <v>0</v>
      </c>
      <c r="I85" s="340" t="str">
        <f>IF(AH85=0,"",AH85)</f>
        <v/>
      </c>
      <c r="J85" s="340">
        <f>IF(AI85=301,"",AI85)</f>
        <v>0</v>
      </c>
      <c r="K85" s="340" t="str">
        <f>IF(AJ85=0,"",AJ85)</f>
        <v/>
      </c>
      <c r="L85" s="340">
        <f>IF(AK85=301,"",AK85)</f>
        <v>0</v>
      </c>
      <c r="M85" s="340" t="str">
        <f>IF(AL85=0,"",AL85)</f>
        <v/>
      </c>
      <c r="N85" s="340">
        <f>IF(AM85=301,"",AM85)</f>
        <v>0</v>
      </c>
      <c r="O85" s="340" t="str">
        <f>IF(AN85=0,"",AN85)</f>
        <v/>
      </c>
      <c r="P85" s="340">
        <f>IF(AO85=301,"",AO85)</f>
        <v>0</v>
      </c>
      <c r="Q85" s="340" t="str">
        <f>IF(AP85=0,"",AP85)</f>
        <v/>
      </c>
      <c r="R85" s="340">
        <f>IF(AQ85=301,"",AQ85)</f>
        <v>0</v>
      </c>
      <c r="S85" s="340" t="str">
        <f>IF(AR85=0,"",AR85)</f>
        <v/>
      </c>
      <c r="T85" s="340">
        <f>IF(AS85=301,"",AS85)</f>
        <v>0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0</v>
      </c>
      <c r="AD85" s="374"/>
      <c r="AE85" s="373">
        <f>ABS(INDEX(AE:AE,MATCH(AE82,$AA:$AA,0)+5)+INDEX(AE:AE,MATCH(AE82,$AA:$AA,0)+6)+INDEX(AE:AE,MATCH(AE82,$AA:$AA,0)+7))</f>
        <v>0</v>
      </c>
      <c r="AF85" s="374"/>
      <c r="AG85" s="373">
        <f>ABS(INDEX(AG:AG,MATCH(AG82,$AA:$AA,0)+5)+INDEX(AG:AG,MATCH(AG82,$AA:$AA,0)+6)+INDEX(AG:AG,MATCH(AG82,$AA:$AA,0)+7))</f>
        <v>0</v>
      </c>
      <c r="AH85" s="374"/>
      <c r="AI85" s="373">
        <f>ABS(INDEX(AI:AI,MATCH(AI82,$AA:$AA,0)+5)+INDEX(AI:AI,MATCH(AI82,$AA:$AA,0)+6)+INDEX(AI:AI,MATCH(AI82,$AA:$AA,0)+7))</f>
        <v>0</v>
      </c>
      <c r="AJ85" s="374"/>
      <c r="AK85" s="373">
        <f>ABS(INDEX(AK:AK,MATCH(AK82,$AA:$AA,0)+5)+INDEX(AK:AK,MATCH(AK82,$AA:$AA,0)+6)+INDEX(AK:AK,MATCH(AK82,$AA:$AA,0)+7))</f>
        <v>0</v>
      </c>
      <c r="AL85" s="374"/>
      <c r="AM85" s="373">
        <f>ABS(INDEX(AM:AM,MATCH(AM82,$AA:$AA,0)+5)+INDEX(AM:AM,MATCH(AM82,$AA:$AA,0)+6)+INDEX(AM:AM,MATCH(AM82,$AA:$AA,0)+7))</f>
        <v>0</v>
      </c>
      <c r="AN85" s="374"/>
      <c r="AO85" s="373">
        <f>ABS(INDEX(AO:AO,MATCH(AO82,$AA:$AA,0)+5)+INDEX(AO:AO,MATCH(AO82,$AA:$AA,0)+6)+INDEX(AO:AO,MATCH(AO82,$AA:$AA,0)+7))</f>
        <v>0</v>
      </c>
      <c r="AP85" s="374"/>
      <c r="AQ85" s="373">
        <f>ABS(INDEX(AQ:AQ,MATCH(AQ82,$AA:$AA,0)+5)+INDEX(AQ:AQ,MATCH(AQ82,$AA:$AA,0)+6)+INDEX(AQ:AQ,MATCH(AQ82,$AA:$AA,0)+7))</f>
        <v>0</v>
      </c>
      <c r="AR85" s="374"/>
      <c r="AS85" s="373">
        <f>ABS(INDEX(AS:AS,MATCH(AS82,$AA:$AA,0)+5)+INDEX(AS:AS,MATCH(AS82,$AA:$AA,0)+6)+INDEX(AS:AS,MATCH(AS82,$AA:$AA,0)+7))</f>
        <v>0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2"/>
        <v>Spieler 2</v>
      </c>
      <c r="C86" s="367" t="str">
        <f t="shared" si="102"/>
        <v/>
      </c>
      <c r="D86" s="340">
        <f>IF(AC86=301,"",AC86)</f>
        <v>0</v>
      </c>
      <c r="E86" s="340" t="str">
        <f>IF(AD86=0,"",AD86)</f>
        <v/>
      </c>
      <c r="F86" s="340">
        <f>IF(AE86=301,"",AE86)</f>
        <v>0</v>
      </c>
      <c r="G86" s="340" t="str">
        <f>IF(AF86=0,"",AF86)</f>
        <v/>
      </c>
      <c r="H86" s="340">
        <f>IF(AG86=301,"",AG86)</f>
        <v>0</v>
      </c>
      <c r="I86" s="340" t="str">
        <f>IF(AH86=0,"",AH86)</f>
        <v/>
      </c>
      <c r="J86" s="340">
        <f>IF(AI86=301,"",AI86)</f>
        <v>0</v>
      </c>
      <c r="K86" s="340" t="str">
        <f>IF(AJ86=0,"",AJ86)</f>
        <v/>
      </c>
      <c r="L86" s="340">
        <f>IF(AK86=301,"",AK86)</f>
        <v>0</v>
      </c>
      <c r="M86" s="340" t="str">
        <f>IF(AL86=0,"",AL86)</f>
        <v/>
      </c>
      <c r="N86" s="340">
        <f>IF(AM86=301,"",AM86)</f>
        <v>0</v>
      </c>
      <c r="O86" s="340" t="str">
        <f>IF(AN86=0,"",AN86)</f>
        <v/>
      </c>
      <c r="P86" s="340">
        <f>IF(AO86=301,"",AO86)</f>
        <v>0</v>
      </c>
      <c r="Q86" s="340" t="str">
        <f>IF(AP86=0,"",AP86)</f>
        <v/>
      </c>
      <c r="R86" s="340">
        <f>IF(AQ86=301,"",AQ86)</f>
        <v>0</v>
      </c>
      <c r="S86" s="340" t="str">
        <f>IF(AR86=0,"",AR86)</f>
        <v/>
      </c>
      <c r="T86" s="340">
        <f>IF(AS86=301,"",AS86)</f>
        <v>0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0</v>
      </c>
      <c r="AD86" s="376"/>
      <c r="AE86" s="375">
        <f>ABS(INDEX(AE:AE,MATCH(AE82,$AA:$AA,0)+8)+INDEX(AE:AE,MATCH(AE82,$AA:$AA,0)+9)+INDEX(AE:AE,MATCH(AE82,$AA:$AA,0)+10))</f>
        <v>0</v>
      </c>
      <c r="AF86" s="376"/>
      <c r="AG86" s="375">
        <f>ABS(INDEX(AG:AG,MATCH(AG82,$AA:$AA,0)+8)+INDEX(AG:AG,MATCH(AG82,$AA:$AA,0)+9)+INDEX(AG:AG,MATCH(AG82,$AA:$AA,0)+10))</f>
        <v>0</v>
      </c>
      <c r="AH86" s="376"/>
      <c r="AI86" s="375">
        <f>ABS(INDEX(AI:AI,MATCH(AI82,$AA:$AA,0)+8)+INDEX(AI:AI,MATCH(AI82,$AA:$AA,0)+9)+INDEX(AI:AI,MATCH(AI82,$AA:$AA,0)+10))</f>
        <v>0</v>
      </c>
      <c r="AJ86" s="376"/>
      <c r="AK86" s="375">
        <f>ABS(INDEX(AK:AK,MATCH(AK82,$AA:$AA,0)+8)+INDEX(AK:AK,MATCH(AK82,$AA:$AA,0)+9)+INDEX(AK:AK,MATCH(AK82,$AA:$AA,0)+10))</f>
        <v>0</v>
      </c>
      <c r="AL86" s="376"/>
      <c r="AM86" s="375">
        <f>ABS(INDEX(AM:AM,MATCH(AM82,$AA:$AA,0)+8)+INDEX(AM:AM,MATCH(AM82,$AA:$AA,0)+9)+INDEX(AM:AM,MATCH(AM82,$AA:$AA,0)+10))</f>
        <v>0</v>
      </c>
      <c r="AN86" s="376"/>
      <c r="AO86" s="375">
        <f>ABS(INDEX(AO:AO,MATCH(AO82,$AA:$AA,0)+8)+INDEX(AO:AO,MATCH(AO82,$AA:$AA,0)+9)+INDEX(AO:AO,MATCH(AO82,$AA:$AA,0)+10))</f>
        <v>0</v>
      </c>
      <c r="AP86" s="376"/>
      <c r="AQ86" s="375">
        <f>ABS(INDEX(AQ:AQ,MATCH(AQ82,$AA:$AA,0)+8)+INDEX(AQ:AQ,MATCH(AQ82,$AA:$AA,0)+9)+INDEX(AQ:AQ,MATCH(AQ82,$AA:$AA,0)+10))</f>
        <v>0</v>
      </c>
      <c r="AR86" s="376"/>
      <c r="AS86" s="375">
        <f>ABS(INDEX(AS:AS,MATCH(AS82,$AA:$AA,0)+8)+INDEX(AS:AS,MATCH(AS82,$AA:$AA,0)+9)+INDEX(AS:AS,MATCH(AS82,$AA:$AA,0)+10))</f>
        <v>0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2"/>
        <v>Spieler 3</v>
      </c>
      <c r="C87" s="367" t="str">
        <f t="shared" si="102"/>
        <v/>
      </c>
      <c r="D87" s="340">
        <f>IF(AC87=301,"",AC87)</f>
        <v>0</v>
      </c>
      <c r="E87" s="340" t="str">
        <f>IF(AD87=0,"",AD87)</f>
        <v/>
      </c>
      <c r="F87" s="340">
        <f>IF(AE87=301,"",AE87)</f>
        <v>0</v>
      </c>
      <c r="G87" s="340" t="str">
        <f>IF(AF87=0,"",AF87)</f>
        <v/>
      </c>
      <c r="H87" s="340">
        <f>IF(AG87=301,"",AG87)</f>
        <v>0</v>
      </c>
      <c r="I87" s="340" t="str">
        <f>IF(AH87=0,"",AH87)</f>
        <v/>
      </c>
      <c r="J87" s="340">
        <f>IF(AI87=301,"",AI87)</f>
        <v>0</v>
      </c>
      <c r="K87" s="340" t="str">
        <f>IF(AJ87=0,"",AJ87)</f>
        <v/>
      </c>
      <c r="L87" s="340">
        <f>IF(AK87=301,"",AK87)</f>
        <v>0</v>
      </c>
      <c r="M87" s="340" t="str">
        <f>IF(AL87=0,"",AL87)</f>
        <v/>
      </c>
      <c r="N87" s="340">
        <f>IF(AM87=301,"",AM87)</f>
        <v>0</v>
      </c>
      <c r="O87" s="340" t="str">
        <f>IF(AN87=0,"",AN87)</f>
        <v/>
      </c>
      <c r="P87" s="340">
        <f>IF(AO87=301,"",AO87)</f>
        <v>0</v>
      </c>
      <c r="Q87" s="340" t="str">
        <f>IF(AP87=0,"",AP87)</f>
        <v/>
      </c>
      <c r="R87" s="340">
        <f>IF(AQ87=301,"",AQ87)</f>
        <v>0</v>
      </c>
      <c r="S87" s="340" t="str">
        <f>IF(AR87=0,"",AR87)</f>
        <v/>
      </c>
      <c r="T87" s="340">
        <f>IF(AS87=301,"",AS87)</f>
        <v>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0</v>
      </c>
      <c r="AD87" s="376"/>
      <c r="AE87" s="375">
        <f>ABS(INDEX(AE:AE,MATCH(AE82,$AA:$AA,0)+11)+INDEX(AE:AE,MATCH(AE82,$AA:$AA,0)+12)+INDEX(AE:AE,MATCH(AE82,$AA:$AA,0)+13))</f>
        <v>0</v>
      </c>
      <c r="AF87" s="376"/>
      <c r="AG87" s="375">
        <f>ABS(INDEX(AG:AG,MATCH(AG82,$AA:$AA,0)+11)+INDEX(AG:AG,MATCH(AG82,$AA:$AA,0)+12)+INDEX(AG:AG,MATCH(AG82,$AA:$AA,0)+13))</f>
        <v>0</v>
      </c>
      <c r="AH87" s="376"/>
      <c r="AI87" s="375">
        <f>ABS(INDEX(AI:AI,MATCH(AI82,$AA:$AA,0)+11)+INDEX(AI:AI,MATCH(AI82,$AA:$AA,0)+12)+INDEX(AI:AI,MATCH(AI82,$AA:$AA,0)+13))</f>
        <v>0</v>
      </c>
      <c r="AJ87" s="376"/>
      <c r="AK87" s="375">
        <f>ABS(INDEX(AK:AK,MATCH(AK82,$AA:$AA,0)+11)+INDEX(AK:AK,MATCH(AK82,$AA:$AA,0)+12)+INDEX(AK:AK,MATCH(AK82,$AA:$AA,0)+13))</f>
        <v>0</v>
      </c>
      <c r="AL87" s="376"/>
      <c r="AM87" s="375">
        <f>ABS(INDEX(AM:AM,MATCH(AM82,$AA:$AA,0)+11)+INDEX(AM:AM,MATCH(AM82,$AA:$AA,0)+12)+INDEX(AM:AM,MATCH(AM82,$AA:$AA,0)+13))</f>
        <v>0</v>
      </c>
      <c r="AN87" s="376"/>
      <c r="AO87" s="375">
        <f>ABS(INDEX(AO:AO,MATCH(AO82,$AA:$AA,0)+11)+INDEX(AO:AO,MATCH(AO82,$AA:$AA,0)+12)+INDEX(AO:AO,MATCH(AO82,$AA:$AA,0)+13))</f>
        <v>0</v>
      </c>
      <c r="AP87" s="376"/>
      <c r="AQ87" s="375">
        <f>ABS(INDEX(AQ:AQ,MATCH(AQ82,$AA:$AA,0)+11)+INDEX(AQ:AQ,MATCH(AQ82,$AA:$AA,0)+12)+INDEX(AQ:AQ,MATCH(AQ82,$AA:$AA,0)+13))</f>
        <v>0</v>
      </c>
      <c r="AR87" s="376"/>
      <c r="AS87" s="375">
        <f>ABS(INDEX(AS:AS,MATCH(AS82,$AA:$AA,0)+11)+INDEX(AS:AS,MATCH(AS82,$AA:$AA,0)+12)+INDEX(AS:AS,MATCH(AS82,$AA:$AA,0)+13))</f>
        <v>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2"/>
        <v>Spieler 4</v>
      </c>
      <c r="C88" s="367" t="str">
        <f t="shared" si="102"/>
        <v/>
      </c>
      <c r="D88" s="340">
        <f>IF(AC88=301,"",AC88)</f>
        <v>0</v>
      </c>
      <c r="E88" s="340" t="str">
        <f>IF(AD88=0,"",AD88)</f>
        <v/>
      </c>
      <c r="F88" s="340">
        <f>IF(AE88=301,"",AE88)</f>
        <v>0</v>
      </c>
      <c r="G88" s="340" t="str">
        <f>IF(AF88=0,"",AF88)</f>
        <v/>
      </c>
      <c r="H88" s="340">
        <f>IF(AG88=301,"",AG88)</f>
        <v>0</v>
      </c>
      <c r="I88" s="340" t="str">
        <f>IF(AH88=0,"",AH88)</f>
        <v/>
      </c>
      <c r="J88" s="340">
        <f>IF(AI88=301,"",AI88)</f>
        <v>0</v>
      </c>
      <c r="K88" s="340" t="str">
        <f>IF(AJ88=0,"",AJ88)</f>
        <v/>
      </c>
      <c r="L88" s="340">
        <f>IF(AK88=301,"",AK88)</f>
        <v>0</v>
      </c>
      <c r="M88" s="340" t="str">
        <f>IF(AL88=0,"",AL88)</f>
        <v/>
      </c>
      <c r="N88" s="340">
        <f>IF(AM88=301,"",AM88)</f>
        <v>0</v>
      </c>
      <c r="O88" s="340" t="str">
        <f>IF(AN88=0,"",AN88)</f>
        <v/>
      </c>
      <c r="P88" s="340">
        <f>IF(AO88=301,"",AO88)</f>
        <v>0</v>
      </c>
      <c r="Q88" s="340" t="str">
        <f>IF(AP88=0,"",AP88)</f>
        <v/>
      </c>
      <c r="R88" s="340">
        <f>IF(AQ88=301,"",AQ88)</f>
        <v>0</v>
      </c>
      <c r="S88" s="340" t="str">
        <f>IF(AR88=0,"",AR88)</f>
        <v/>
      </c>
      <c r="T88" s="340">
        <f>IF(AS88=301,"",AS88)</f>
        <v>0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0</v>
      </c>
      <c r="AD88" s="376"/>
      <c r="AE88" s="375">
        <f>ABS(INDEX(AE:AE,MATCH(AE82,$AA:$AA,0)+14)+INDEX(AE:AE,MATCH(AE82,$AA:$AA,0)+15)+INDEX(AE:AE,MATCH(AE82,$AA:$AA,0)+16))</f>
        <v>0</v>
      </c>
      <c r="AF88" s="376"/>
      <c r="AG88" s="375">
        <f>ABS(INDEX(AG:AG,MATCH(AG82,$AA:$AA,0)+14)+INDEX(AG:AG,MATCH(AG82,$AA:$AA,0)+15)+INDEX(AG:AG,MATCH(AG82,$AA:$AA,0)+16))</f>
        <v>0</v>
      </c>
      <c r="AH88" s="376"/>
      <c r="AI88" s="375">
        <f>ABS(INDEX(AI:AI,MATCH(AI82,$AA:$AA,0)+14)+INDEX(AI:AI,MATCH(AI82,$AA:$AA,0)+15)+INDEX(AI:AI,MATCH(AI82,$AA:$AA,0)+16))</f>
        <v>0</v>
      </c>
      <c r="AJ88" s="376"/>
      <c r="AK88" s="375">
        <f>ABS(INDEX(AK:AK,MATCH(AK82,$AA:$AA,0)+14)+INDEX(AK:AK,MATCH(AK82,$AA:$AA,0)+15)+INDEX(AK:AK,MATCH(AK82,$AA:$AA,0)+16))</f>
        <v>0</v>
      </c>
      <c r="AL88" s="376"/>
      <c r="AM88" s="375">
        <f>ABS(INDEX(AM:AM,MATCH(AM82,$AA:$AA,0)+14)+INDEX(AM:AM,MATCH(AM82,$AA:$AA,0)+15)+INDEX(AM:AM,MATCH(AM82,$AA:$AA,0)+16))</f>
        <v>0</v>
      </c>
      <c r="AN88" s="376"/>
      <c r="AO88" s="375">
        <f>ABS(INDEX(AO:AO,MATCH(AO82,$AA:$AA,0)+14)+INDEX(AO:AO,MATCH(AO82,$AA:$AA,0)+15)+INDEX(AO:AO,MATCH(AO82,$AA:$AA,0)+16))</f>
        <v>0</v>
      </c>
      <c r="AP88" s="376"/>
      <c r="AQ88" s="375">
        <f>ABS(INDEX(AQ:AQ,MATCH(AQ82,$AA:$AA,0)+14)+INDEX(AQ:AQ,MATCH(AQ82,$AA:$AA,0)+15)+INDEX(AQ:AQ,MATCH(AQ82,$AA:$AA,0)+16))</f>
        <v>0</v>
      </c>
      <c r="AR88" s="376"/>
      <c r="AS88" s="375">
        <f>ABS(INDEX(AS:AS,MATCH(AS82,$AA:$AA,0)+14)+INDEX(AS:AS,MATCH(AS82,$AA:$AA,0)+15)+INDEX(AS:AS,MATCH(AS82,$AA:$AA,0)+16))</f>
        <v>0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2"/>
        <v>Gesamt</v>
      </c>
      <c r="C89" s="356" t="str">
        <f t="shared" si="102"/>
        <v/>
      </c>
      <c r="D89" s="339">
        <f>IF(AC89=1505,"",AC89)</f>
        <v>0</v>
      </c>
      <c r="E89" s="339" t="str">
        <f>IF(AD89=0,"",AD89)</f>
        <v/>
      </c>
      <c r="F89" s="339">
        <f>IF(AE89=1505,"",AE89)</f>
        <v>0</v>
      </c>
      <c r="G89" s="339" t="str">
        <f>IF(AF89=0,"",AF89)</f>
        <v/>
      </c>
      <c r="H89" s="339">
        <f>IF(AG89=1505,"",AG89)</f>
        <v>0</v>
      </c>
      <c r="I89" s="339" t="str">
        <f>IF(AH89=0,"",AH89)</f>
        <v/>
      </c>
      <c r="J89" s="339">
        <f>IF(AI89=1505,"",AI89)</f>
        <v>0</v>
      </c>
      <c r="K89" s="339" t="str">
        <f>IF(AJ89=0,"",AJ89)</f>
        <v/>
      </c>
      <c r="L89" s="339">
        <f>IF(AK89=1505,"",AK89)</f>
        <v>0</v>
      </c>
      <c r="M89" s="339" t="str">
        <f>IF(AL89=0,"",AL89)</f>
        <v/>
      </c>
      <c r="N89" s="339">
        <f>IF(AM89=1505,"",AM89)</f>
        <v>0</v>
      </c>
      <c r="O89" s="339" t="str">
        <f>IF(AN89=0,"",AN89)</f>
        <v/>
      </c>
      <c r="P89" s="339">
        <f>IF(AO89=1505,"",AO89)</f>
        <v>0</v>
      </c>
      <c r="Q89" s="339" t="str">
        <f>IF(AP89=0,"",AP89)</f>
        <v/>
      </c>
      <c r="R89" s="339">
        <f>IF(AQ89=1505,"",AQ89)</f>
        <v>0</v>
      </c>
      <c r="S89" s="339" t="str">
        <f>IF(AR89=0,"",AR89)</f>
        <v/>
      </c>
      <c r="T89" s="339">
        <f>IF(AS89=1505,"",AS89)</f>
        <v>0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0</v>
      </c>
      <c r="AD89" s="356"/>
      <c r="AE89" s="355">
        <f>SUM(AE85:AE88)</f>
        <v>0</v>
      </c>
      <c r="AF89" s="356"/>
      <c r="AG89" s="355">
        <f>SUM(AG85:AG88)</f>
        <v>0</v>
      </c>
      <c r="AH89" s="356"/>
      <c r="AI89" s="355">
        <f>SUM(AI85:AI88)</f>
        <v>0</v>
      </c>
      <c r="AJ89" s="356"/>
      <c r="AK89" s="355">
        <f>SUM(AK85:AK88)</f>
        <v>0</v>
      </c>
      <c r="AL89" s="356"/>
      <c r="AM89" s="355">
        <f>SUM(AM85:AM88)</f>
        <v>0</v>
      </c>
      <c r="AN89" s="356"/>
      <c r="AO89" s="355">
        <f>SUM(AO85:AO88)</f>
        <v>0</v>
      </c>
      <c r="AP89" s="356"/>
      <c r="AQ89" s="355">
        <f>SUM(AQ85:AQ88)</f>
        <v>0</v>
      </c>
      <c r="AR89" s="356"/>
      <c r="AS89" s="355">
        <f>SUM(AS85:AS88)</f>
        <v>0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01.02./02.02.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01.02./02.02.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Unterföhring Dreambowl Palace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9">
        <f>IF(AD97="","",AD97)</f>
        <v>0</v>
      </c>
      <c r="F97" s="75" t="str">
        <f t="shared" ref="F97:F110" si="103">IF(AE97=0,"",AE97)</f>
        <v/>
      </c>
      <c r="G97" s="349">
        <f>IF(AF97="","",AF97)</f>
        <v>0</v>
      </c>
      <c r="H97" s="75" t="str">
        <f t="shared" ref="H97:H110" si="104">IF(AG97=0,"",AG97)</f>
        <v/>
      </c>
      <c r="I97" s="349">
        <f>IF(AH97="","",AH97)</f>
        <v>0</v>
      </c>
      <c r="J97" s="75" t="str">
        <f t="shared" ref="J97:J110" si="105">IF(AI97=0,"",AI97)</f>
        <v/>
      </c>
      <c r="K97" s="349">
        <f>IF(AJ97="","",AJ97)</f>
        <v>0</v>
      </c>
      <c r="L97" s="75" t="str">
        <f t="shared" ref="L97:L110" si="106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7">IF(AO97=0,"",AO97)</f>
        <v/>
      </c>
      <c r="Q97" s="349">
        <f>IF(AP97="","",AP97)</f>
        <v>0</v>
      </c>
      <c r="R97" s="75" t="str">
        <f t="shared" ref="R97:R110" si="108">IF(AQ97=0,"",AQ97)</f>
        <v/>
      </c>
      <c r="S97" s="349">
        <f>IF(AR97="","",AR97)</f>
        <v>0</v>
      </c>
      <c r="T97" s="75" t="str">
        <f t="shared" ref="T97:T110" si="109">IF(AS97=0,"",AS97)</f>
        <v/>
      </c>
      <c r="U97" s="349">
        <f>IF(AT97="","",AT97)</f>
        <v>0</v>
      </c>
      <c r="V97" s="75" t="str">
        <f t="shared" ref="V97:V110" si="110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00000000000001" customHeight="1" x14ac:dyDescent="0.25">
      <c r="A98" s="369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0"/>
      <c r="F98" s="78" t="str">
        <f t="shared" si="103"/>
        <v/>
      </c>
      <c r="G98" s="350"/>
      <c r="H98" s="78" t="str">
        <f t="shared" si="104"/>
        <v/>
      </c>
      <c r="I98" s="350"/>
      <c r="J98" s="78" t="str">
        <f t="shared" si="105"/>
        <v/>
      </c>
      <c r="K98" s="350"/>
      <c r="L98" s="78" t="str">
        <f t="shared" si="106"/>
        <v/>
      </c>
      <c r="M98" s="350"/>
      <c r="N98" s="78" t="str">
        <f t="shared" ref="N98:N110" si="123">IF(AM98=0,"",AM98)</f>
        <v/>
      </c>
      <c r="O98" s="350"/>
      <c r="P98" s="78" t="str">
        <f t="shared" si="107"/>
        <v/>
      </c>
      <c r="Q98" s="350"/>
      <c r="R98" s="78" t="str">
        <f t="shared" si="108"/>
        <v/>
      </c>
      <c r="S98" s="350"/>
      <c r="T98" s="78" t="str">
        <f t="shared" si="109"/>
        <v/>
      </c>
      <c r="U98" s="350"/>
      <c r="V98" s="78" t="str">
        <f t="shared" si="110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9.8000000000000004E-8</v>
      </c>
      <c r="BU98" s="215" t="str">
        <f t="shared" ref="BU98:BU108" si="130">+BU97</f>
        <v>SG DJK Rimpar</v>
      </c>
      <c r="BV98" s="214">
        <f t="shared" ref="BV98:BV108" si="131">RANK(BT98,BT:BT)</f>
        <v>83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00000000000001" customHeight="1" thickBot="1" x14ac:dyDescent="0.3">
      <c r="A99" s="370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1"/>
      <c r="F99" s="69" t="str">
        <f t="shared" si="103"/>
        <v/>
      </c>
      <c r="G99" s="351"/>
      <c r="H99" s="69" t="str">
        <f t="shared" si="104"/>
        <v/>
      </c>
      <c r="I99" s="351"/>
      <c r="J99" s="69" t="str">
        <f t="shared" si="105"/>
        <v/>
      </c>
      <c r="K99" s="351"/>
      <c r="L99" s="69" t="str">
        <f t="shared" si="106"/>
        <v/>
      </c>
      <c r="M99" s="351"/>
      <c r="N99" s="69" t="str">
        <f t="shared" si="123"/>
        <v/>
      </c>
      <c r="O99" s="351"/>
      <c r="P99" s="69" t="str">
        <f t="shared" si="107"/>
        <v/>
      </c>
      <c r="Q99" s="351"/>
      <c r="R99" s="69" t="str">
        <f t="shared" si="108"/>
        <v/>
      </c>
      <c r="S99" s="351"/>
      <c r="T99" s="69" t="str">
        <f t="shared" si="109"/>
        <v/>
      </c>
      <c r="U99" s="351"/>
      <c r="V99" s="69" t="str">
        <f t="shared" si="110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9.9E-8</v>
      </c>
      <c r="BU99" s="215" t="str">
        <f t="shared" si="130"/>
        <v>SG DJK Rimpar</v>
      </c>
      <c r="BV99" s="214">
        <f t="shared" si="131"/>
        <v>82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00000000000001" customHeight="1" x14ac:dyDescent="0.25">
      <c r="A100" s="368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9">
        <f>IF(AD100="","",AD100)</f>
        <v>0</v>
      </c>
      <c r="F100" s="75" t="str">
        <f t="shared" si="103"/>
        <v/>
      </c>
      <c r="G100" s="349">
        <f>IF(AF100="","",AF100)</f>
        <v>0</v>
      </c>
      <c r="H100" s="75" t="str">
        <f t="shared" si="104"/>
        <v/>
      </c>
      <c r="I100" s="349">
        <f>IF(AH100="","",AH100)</f>
        <v>0</v>
      </c>
      <c r="J100" s="75" t="str">
        <f t="shared" si="105"/>
        <v/>
      </c>
      <c r="K100" s="349">
        <f>IF(AJ100="","",AJ100)</f>
        <v>0</v>
      </c>
      <c r="L100" s="75" t="str">
        <f t="shared" si="106"/>
        <v/>
      </c>
      <c r="M100" s="349">
        <f>IF(AL100="","",AL100)</f>
        <v>0</v>
      </c>
      <c r="N100" s="75" t="str">
        <f t="shared" si="123"/>
        <v/>
      </c>
      <c r="O100" s="349">
        <f>IF(AN100="","",AN100)</f>
        <v>0</v>
      </c>
      <c r="P100" s="75" t="str">
        <f t="shared" si="107"/>
        <v/>
      </c>
      <c r="Q100" s="349">
        <f>IF(AP100="","",AP100)</f>
        <v>0</v>
      </c>
      <c r="R100" s="75" t="str">
        <f t="shared" si="108"/>
        <v/>
      </c>
      <c r="S100" s="349">
        <f>IF(AR100="","",AR100)</f>
        <v>0</v>
      </c>
      <c r="T100" s="75" t="str">
        <f t="shared" si="109"/>
        <v/>
      </c>
      <c r="U100" s="349">
        <f>IF(AT100="","",AT100)</f>
        <v>0</v>
      </c>
      <c r="V100" s="75" t="str">
        <f t="shared" si="110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9.9999999999999995E-8</v>
      </c>
      <c r="BU100" s="215" t="str">
        <f t="shared" si="130"/>
        <v>SG DJK Rimpar</v>
      </c>
      <c r="BV100" s="214">
        <f t="shared" si="131"/>
        <v>81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00000000000001" customHeight="1" x14ac:dyDescent="0.25">
      <c r="A101" s="369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50"/>
      <c r="F101" s="78" t="str">
        <f t="shared" si="103"/>
        <v/>
      </c>
      <c r="G101" s="350"/>
      <c r="H101" s="78" t="str">
        <f t="shared" si="104"/>
        <v/>
      </c>
      <c r="I101" s="350"/>
      <c r="J101" s="78" t="str">
        <f t="shared" si="105"/>
        <v/>
      </c>
      <c r="K101" s="350"/>
      <c r="L101" s="78" t="str">
        <f t="shared" si="106"/>
        <v/>
      </c>
      <c r="M101" s="350"/>
      <c r="N101" s="78" t="str">
        <f t="shared" si="123"/>
        <v/>
      </c>
      <c r="O101" s="350"/>
      <c r="P101" s="78" t="str">
        <f t="shared" si="107"/>
        <v/>
      </c>
      <c r="Q101" s="350"/>
      <c r="R101" s="78" t="str">
        <f t="shared" si="108"/>
        <v/>
      </c>
      <c r="S101" s="350"/>
      <c r="T101" s="78" t="str">
        <f t="shared" si="109"/>
        <v/>
      </c>
      <c r="U101" s="350"/>
      <c r="V101" s="78" t="str">
        <f t="shared" si="110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1.01E-7</v>
      </c>
      <c r="BU101" s="215" t="str">
        <f t="shared" si="130"/>
        <v>SG DJK Rimpar</v>
      </c>
      <c r="BV101" s="214">
        <f t="shared" si="131"/>
        <v>80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00000000000001" customHeight="1" thickBot="1" x14ac:dyDescent="0.3">
      <c r="A102" s="370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1"/>
      <c r="F102" s="69" t="str">
        <f t="shared" si="103"/>
        <v/>
      </c>
      <c r="G102" s="351"/>
      <c r="H102" s="69" t="str">
        <f t="shared" si="104"/>
        <v/>
      </c>
      <c r="I102" s="351"/>
      <c r="J102" s="69" t="str">
        <f t="shared" si="105"/>
        <v/>
      </c>
      <c r="K102" s="351"/>
      <c r="L102" s="69" t="str">
        <f t="shared" si="106"/>
        <v/>
      </c>
      <c r="M102" s="351"/>
      <c r="N102" s="69" t="str">
        <f t="shared" si="123"/>
        <v/>
      </c>
      <c r="O102" s="351"/>
      <c r="P102" s="69" t="str">
        <f t="shared" si="107"/>
        <v/>
      </c>
      <c r="Q102" s="351"/>
      <c r="R102" s="69" t="str">
        <f t="shared" si="108"/>
        <v/>
      </c>
      <c r="S102" s="351"/>
      <c r="T102" s="69" t="str">
        <f t="shared" si="109"/>
        <v/>
      </c>
      <c r="U102" s="351"/>
      <c r="V102" s="69" t="str">
        <f t="shared" si="110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1.02E-7</v>
      </c>
      <c r="BU102" s="215" t="str">
        <f t="shared" si="130"/>
        <v>SG DJK Rimpar</v>
      </c>
      <c r="BV102" s="214">
        <f t="shared" si="131"/>
        <v>79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00000000000001" customHeight="1" x14ac:dyDescent="0.25">
      <c r="A103" s="368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9">
        <f>IF(AD103="","",AD103)</f>
        <v>0</v>
      </c>
      <c r="F103" s="75" t="str">
        <f t="shared" si="103"/>
        <v/>
      </c>
      <c r="G103" s="349">
        <f>IF(AF103="","",AF103)</f>
        <v>0</v>
      </c>
      <c r="H103" s="75" t="str">
        <f t="shared" si="104"/>
        <v/>
      </c>
      <c r="I103" s="349">
        <f>IF(AH103="","",AH103)</f>
        <v>0</v>
      </c>
      <c r="J103" s="75" t="str">
        <f t="shared" si="105"/>
        <v/>
      </c>
      <c r="K103" s="349">
        <f>IF(AJ103="","",AJ103)</f>
        <v>0</v>
      </c>
      <c r="L103" s="75" t="str">
        <f t="shared" si="106"/>
        <v/>
      </c>
      <c r="M103" s="349">
        <f>IF(AL103="","",AL103)</f>
        <v>0</v>
      </c>
      <c r="N103" s="75" t="str">
        <f t="shared" si="123"/>
        <v/>
      </c>
      <c r="O103" s="349">
        <f>IF(AN103="","",AN103)</f>
        <v>0</v>
      </c>
      <c r="P103" s="75" t="str">
        <f t="shared" si="107"/>
        <v/>
      </c>
      <c r="Q103" s="349">
        <f>IF(AP103="","",AP103)</f>
        <v>0</v>
      </c>
      <c r="R103" s="75" t="str">
        <f t="shared" si="108"/>
        <v/>
      </c>
      <c r="S103" s="349">
        <f>IF(AR103="","",AR103)</f>
        <v>0</v>
      </c>
      <c r="T103" s="75" t="str">
        <f t="shared" si="109"/>
        <v/>
      </c>
      <c r="U103" s="349">
        <f>IF(AT103="","",AT103)</f>
        <v>0</v>
      </c>
      <c r="V103" s="75" t="str">
        <f t="shared" si="110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1.03E-7</v>
      </c>
      <c r="BU103" s="215" t="str">
        <f t="shared" si="130"/>
        <v>SG DJK Rimpar</v>
      </c>
      <c r="BV103" s="214">
        <f t="shared" si="131"/>
        <v>78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00000000000001" customHeight="1" x14ac:dyDescent="0.25">
      <c r="A104" s="369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50"/>
      <c r="F104" s="78" t="str">
        <f t="shared" si="103"/>
        <v/>
      </c>
      <c r="G104" s="350"/>
      <c r="H104" s="78" t="str">
        <f t="shared" si="104"/>
        <v/>
      </c>
      <c r="I104" s="350"/>
      <c r="J104" s="78" t="str">
        <f t="shared" si="105"/>
        <v/>
      </c>
      <c r="K104" s="350"/>
      <c r="L104" s="78" t="str">
        <f t="shared" si="106"/>
        <v/>
      </c>
      <c r="M104" s="350"/>
      <c r="N104" s="78" t="str">
        <f t="shared" si="123"/>
        <v/>
      </c>
      <c r="O104" s="350"/>
      <c r="P104" s="78" t="str">
        <f t="shared" si="107"/>
        <v/>
      </c>
      <c r="Q104" s="350"/>
      <c r="R104" s="78" t="str">
        <f t="shared" si="108"/>
        <v/>
      </c>
      <c r="S104" s="350"/>
      <c r="T104" s="78" t="str">
        <f t="shared" si="109"/>
        <v/>
      </c>
      <c r="U104" s="350"/>
      <c r="V104" s="78" t="str">
        <f t="shared" si="110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1.04E-7</v>
      </c>
      <c r="BU104" s="215" t="str">
        <f t="shared" si="130"/>
        <v>SG DJK Rimpar</v>
      </c>
      <c r="BV104" s="214">
        <f t="shared" si="131"/>
        <v>77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00000000000001" customHeight="1" thickBot="1" x14ac:dyDescent="0.3">
      <c r="A105" s="370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1"/>
      <c r="F105" s="69" t="str">
        <f t="shared" si="103"/>
        <v/>
      </c>
      <c r="G105" s="351"/>
      <c r="H105" s="69" t="str">
        <f t="shared" si="104"/>
        <v/>
      </c>
      <c r="I105" s="351"/>
      <c r="J105" s="69" t="str">
        <f t="shared" si="105"/>
        <v/>
      </c>
      <c r="K105" s="351"/>
      <c r="L105" s="69" t="str">
        <f t="shared" si="106"/>
        <v/>
      </c>
      <c r="M105" s="351"/>
      <c r="N105" s="69" t="str">
        <f t="shared" si="123"/>
        <v/>
      </c>
      <c r="O105" s="351"/>
      <c r="P105" s="69" t="str">
        <f t="shared" si="107"/>
        <v/>
      </c>
      <c r="Q105" s="351"/>
      <c r="R105" s="69" t="str">
        <f t="shared" si="108"/>
        <v/>
      </c>
      <c r="S105" s="351"/>
      <c r="T105" s="69" t="str">
        <f t="shared" si="109"/>
        <v/>
      </c>
      <c r="U105" s="351"/>
      <c r="V105" s="69" t="str">
        <f t="shared" si="110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1.05E-7</v>
      </c>
      <c r="BU105" s="215" t="str">
        <f t="shared" si="130"/>
        <v>SG DJK Rimpar</v>
      </c>
      <c r="BV105" s="214">
        <f t="shared" si="131"/>
        <v>76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00000000000001" customHeight="1" x14ac:dyDescent="0.25">
      <c r="A106" s="368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9">
        <f>IF(AD106="","",AD106)</f>
        <v>0</v>
      </c>
      <c r="F106" s="75" t="str">
        <f t="shared" si="103"/>
        <v/>
      </c>
      <c r="G106" s="349">
        <f>IF(AF106="","",AF106)</f>
        <v>0</v>
      </c>
      <c r="H106" s="75" t="str">
        <f t="shared" si="104"/>
        <v/>
      </c>
      <c r="I106" s="349">
        <f>IF(AH106="","",AH106)</f>
        <v>0</v>
      </c>
      <c r="J106" s="75" t="str">
        <f t="shared" si="105"/>
        <v/>
      </c>
      <c r="K106" s="349">
        <f>IF(AJ106="","",AJ106)</f>
        <v>0</v>
      </c>
      <c r="L106" s="75" t="str">
        <f t="shared" si="106"/>
        <v/>
      </c>
      <c r="M106" s="349">
        <f>IF(AL106="","",AL106)</f>
        <v>0</v>
      </c>
      <c r="N106" s="75" t="str">
        <f t="shared" si="123"/>
        <v/>
      </c>
      <c r="O106" s="349">
        <f>IF(AN106="","",AN106)</f>
        <v>0</v>
      </c>
      <c r="P106" s="75" t="str">
        <f t="shared" si="107"/>
        <v/>
      </c>
      <c r="Q106" s="349">
        <f>IF(AP106="","",AP106)</f>
        <v>0</v>
      </c>
      <c r="R106" s="75" t="str">
        <f t="shared" si="108"/>
        <v/>
      </c>
      <c r="S106" s="349">
        <f>IF(AR106="","",AR106)</f>
        <v>0</v>
      </c>
      <c r="T106" s="75" t="str">
        <f t="shared" si="109"/>
        <v/>
      </c>
      <c r="U106" s="349">
        <f>IF(AT106="","",AT106)</f>
        <v>0</v>
      </c>
      <c r="V106" s="75" t="str">
        <f t="shared" si="110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1.06E-7</v>
      </c>
      <c r="BU106" s="215" t="str">
        <f t="shared" si="130"/>
        <v>SG DJK Rimpar</v>
      </c>
      <c r="BV106" s="214">
        <f t="shared" si="131"/>
        <v>75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50"/>
      <c r="F107" s="78" t="str">
        <f t="shared" si="103"/>
        <v/>
      </c>
      <c r="G107" s="350"/>
      <c r="H107" s="78" t="str">
        <f t="shared" si="104"/>
        <v/>
      </c>
      <c r="I107" s="350"/>
      <c r="J107" s="78" t="str">
        <f t="shared" si="105"/>
        <v/>
      </c>
      <c r="K107" s="350"/>
      <c r="L107" s="78" t="str">
        <f t="shared" si="106"/>
        <v/>
      </c>
      <c r="M107" s="350"/>
      <c r="N107" s="78" t="str">
        <f t="shared" si="123"/>
        <v/>
      </c>
      <c r="O107" s="350"/>
      <c r="P107" s="78" t="str">
        <f t="shared" si="107"/>
        <v/>
      </c>
      <c r="Q107" s="350"/>
      <c r="R107" s="78" t="str">
        <f t="shared" si="108"/>
        <v/>
      </c>
      <c r="S107" s="350"/>
      <c r="T107" s="78" t="str">
        <f t="shared" si="109"/>
        <v/>
      </c>
      <c r="U107" s="350"/>
      <c r="V107" s="78" t="str">
        <f t="shared" si="110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1.0700000000000001E-7</v>
      </c>
      <c r="BU107" s="215" t="str">
        <f t="shared" si="130"/>
        <v>SG DJK Rimpar</v>
      </c>
      <c r="BV107" s="214">
        <f t="shared" si="131"/>
        <v>74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1"/>
      <c r="F108" s="69" t="str">
        <f t="shared" si="103"/>
        <v/>
      </c>
      <c r="G108" s="351"/>
      <c r="H108" s="69" t="str">
        <f t="shared" si="104"/>
        <v/>
      </c>
      <c r="I108" s="351"/>
      <c r="J108" s="69" t="str">
        <f t="shared" si="105"/>
        <v/>
      </c>
      <c r="K108" s="351"/>
      <c r="L108" s="69" t="str">
        <f t="shared" si="106"/>
        <v/>
      </c>
      <c r="M108" s="351"/>
      <c r="N108" s="69" t="str">
        <f t="shared" si="123"/>
        <v/>
      </c>
      <c r="O108" s="351"/>
      <c r="P108" s="69" t="str">
        <f t="shared" si="107"/>
        <v/>
      </c>
      <c r="Q108" s="351"/>
      <c r="R108" s="69" t="str">
        <f t="shared" si="108"/>
        <v/>
      </c>
      <c r="S108" s="351"/>
      <c r="T108" s="69" t="str">
        <f t="shared" si="109"/>
        <v/>
      </c>
      <c r="U108" s="351"/>
      <c r="V108" s="69" t="str">
        <f t="shared" si="110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1.08E-7</v>
      </c>
      <c r="BU108" s="215" t="str">
        <f t="shared" si="130"/>
        <v>SG DJK Rimpar</v>
      </c>
      <c r="BV108" s="214">
        <f t="shared" si="131"/>
        <v>73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7">
        <f t="shared" si="134"/>
        <v>6</v>
      </c>
      <c r="E112" s="347" t="str">
        <f t="shared" si="134"/>
        <v/>
      </c>
      <c r="F112" s="347">
        <f t="shared" si="134"/>
        <v>5</v>
      </c>
      <c r="G112" s="347" t="str">
        <f t="shared" si="134"/>
        <v/>
      </c>
      <c r="H112" s="347">
        <f t="shared" si="134"/>
        <v>9</v>
      </c>
      <c r="I112" s="347" t="str">
        <f t="shared" si="134"/>
        <v/>
      </c>
      <c r="J112" s="347">
        <f t="shared" si="134"/>
        <v>7</v>
      </c>
      <c r="K112" s="347" t="str">
        <f t="shared" si="134"/>
        <v/>
      </c>
      <c r="L112" s="347">
        <f t="shared" ref="L112:U114" si="135">IF(AK112=0,"",AK112)</f>
        <v>8</v>
      </c>
      <c r="M112" s="347" t="str">
        <f t="shared" si="135"/>
        <v/>
      </c>
      <c r="N112" s="347">
        <f t="shared" si="135"/>
        <v>1</v>
      </c>
      <c r="O112" s="347" t="str">
        <f t="shared" si="135"/>
        <v/>
      </c>
      <c r="P112" s="347">
        <f t="shared" si="135"/>
        <v>10</v>
      </c>
      <c r="Q112" s="347" t="str">
        <f t="shared" si="135"/>
        <v/>
      </c>
      <c r="R112" s="347">
        <f t="shared" si="135"/>
        <v>3</v>
      </c>
      <c r="S112" s="347" t="str">
        <f t="shared" si="135"/>
        <v/>
      </c>
      <c r="T112" s="347">
        <f t="shared" si="135"/>
        <v>2</v>
      </c>
      <c r="U112" s="347" t="str">
        <f t="shared" si="135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VLOOKUP($AA92,Schlüssel!$A$5:$DG$14,43)</f>
        <v>6</v>
      </c>
      <c r="AD112" s="372"/>
      <c r="AE112" s="371">
        <f>VLOOKUP($AA92,Schlüssel!$A$5:$EK$14,44)</f>
        <v>5</v>
      </c>
      <c r="AF112" s="372"/>
      <c r="AG112" s="371">
        <f>VLOOKUP($AA92,Schlüssel!$A$5:$EK$14,45)</f>
        <v>9</v>
      </c>
      <c r="AH112" s="372"/>
      <c r="AI112" s="371">
        <f>VLOOKUP($AA92,Schlüssel!$A$5:$EK$14,46)</f>
        <v>7</v>
      </c>
      <c r="AJ112" s="372"/>
      <c r="AK112" s="371">
        <f>VLOOKUP($AA92,Schlüssel!$A$5:$EK$14,47)</f>
        <v>8</v>
      </c>
      <c r="AL112" s="372"/>
      <c r="AM112" s="371">
        <f>VLOOKUP($AA92,Schlüssel!$A$5:$EK$14,48)</f>
        <v>1</v>
      </c>
      <c r="AN112" s="372"/>
      <c r="AO112" s="371">
        <f>VLOOKUP($AA92,Schlüssel!$A$5:$EK$14,49)</f>
        <v>10</v>
      </c>
      <c r="AP112" s="372"/>
      <c r="AQ112" s="371">
        <f>VLOOKUP($AA92,Schlüssel!$A$5:$EK$14,50)</f>
        <v>3</v>
      </c>
      <c r="AR112" s="372"/>
      <c r="AS112" s="371">
        <f>VLOOKUP($AA92,Schlüssel!$A$5:$EK$14,51)</f>
        <v>2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4" t="str">
        <f t="shared" si="134"/>
        <v>SG Rottendorf 1</v>
      </c>
      <c r="E113" s="345" t="str">
        <f t="shared" si="134"/>
        <v/>
      </c>
      <c r="F113" s="344" t="str">
        <f t="shared" si="134"/>
        <v>RW Lichtenhof Stein 1</v>
      </c>
      <c r="G113" s="345" t="str">
        <f t="shared" si="134"/>
        <v/>
      </c>
      <c r="H113" s="344" t="str">
        <f t="shared" si="134"/>
        <v>Bowlinghaus Bamberg 1</v>
      </c>
      <c r="I113" s="345" t="str">
        <f t="shared" si="134"/>
        <v/>
      </c>
      <c r="J113" s="344" t="str">
        <f t="shared" si="134"/>
        <v>Schanzer Ingolstadt 1</v>
      </c>
      <c r="K113" s="345" t="str">
        <f t="shared" si="134"/>
        <v/>
      </c>
      <c r="L113" s="344" t="str">
        <f t="shared" si="135"/>
        <v>BC EMAX Unterföhring 2</v>
      </c>
      <c r="M113" s="345" t="str">
        <f t="shared" si="135"/>
        <v/>
      </c>
      <c r="N113" s="344" t="str">
        <f t="shared" si="135"/>
        <v>BC Comet Nürnberg</v>
      </c>
      <c r="O113" s="345" t="str">
        <f t="shared" si="135"/>
        <v/>
      </c>
      <c r="P113" s="344" t="str">
        <f t="shared" si="135"/>
        <v>High Roller Rosenheim 1</v>
      </c>
      <c r="Q113" s="345" t="str">
        <f t="shared" si="135"/>
        <v/>
      </c>
      <c r="R113" s="344" t="str">
        <f t="shared" si="135"/>
        <v>BK München 3</v>
      </c>
      <c r="S113" s="345" t="str">
        <f t="shared" si="135"/>
        <v/>
      </c>
      <c r="T113" s="344" t="str">
        <f t="shared" si="135"/>
        <v>Bajuwaren München 1</v>
      </c>
      <c r="U113" s="345" t="str">
        <f t="shared" si="135"/>
        <v/>
      </c>
      <c r="V113" s="346"/>
      <c r="W113" s="346"/>
      <c r="AA113" s="90"/>
      <c r="AB113" s="86"/>
      <c r="AC113" s="344" t="str">
        <f>VLOOKUP(AC112,Schlüssel!$A$5:$K$14,2)</f>
        <v>SG Rottendorf 1</v>
      </c>
      <c r="AD113" s="345"/>
      <c r="AE113" s="344" t="str">
        <f>VLOOKUP(AE112,Schlüssel!$A$5:$K$14,2)</f>
        <v>RW Lichtenhof Stein 1</v>
      </c>
      <c r="AF113" s="345"/>
      <c r="AG113" s="344" t="str">
        <f>VLOOKUP(AG112,Schlüssel!$A$5:$K$14,2)</f>
        <v>Bowlinghaus Bamberg 1</v>
      </c>
      <c r="AH113" s="345"/>
      <c r="AI113" s="344" t="str">
        <f>VLOOKUP(AI112,Schlüssel!$A$5:$K$14,2)</f>
        <v>Schanzer Ingolstadt 1</v>
      </c>
      <c r="AJ113" s="345"/>
      <c r="AK113" s="344" t="str">
        <f>VLOOKUP(AK112,Schlüssel!$A$5:$K$14,2)</f>
        <v>BC EMAX Unterföhring 2</v>
      </c>
      <c r="AL113" s="345"/>
      <c r="AM113" s="344" t="str">
        <f>VLOOKUP(AM112,Schlüssel!$A$5:$K$14,2)</f>
        <v>BC Comet Nürnberg</v>
      </c>
      <c r="AN113" s="345"/>
      <c r="AO113" s="344" t="str">
        <f>VLOOKUP(AO112,Schlüssel!$A$5:$K$14,2)</f>
        <v>High Roller Rosenheim 1</v>
      </c>
      <c r="AP113" s="345"/>
      <c r="AQ113" s="344" t="str">
        <f>VLOOKUP(AQ112,Schlüssel!$A$5:$K$14,2)</f>
        <v>BK München 3</v>
      </c>
      <c r="AR113" s="345"/>
      <c r="AS113" s="344" t="str">
        <f>VLOOKUP(AS112,Schlüssel!$A$5:$K$14,2)</f>
        <v>Bajuwaren München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2" t="str">
        <f t="shared" si="134"/>
        <v/>
      </c>
      <c r="E114" s="342" t="str">
        <f t="shared" si="134"/>
        <v/>
      </c>
      <c r="F114" s="342" t="str">
        <f t="shared" si="134"/>
        <v/>
      </c>
      <c r="G114" s="342" t="str">
        <f t="shared" si="134"/>
        <v/>
      </c>
      <c r="H114" s="342" t="str">
        <f t="shared" si="134"/>
        <v/>
      </c>
      <c r="I114" s="342" t="str">
        <f t="shared" si="134"/>
        <v/>
      </c>
      <c r="J114" s="342" t="str">
        <f t="shared" si="134"/>
        <v/>
      </c>
      <c r="K114" s="342" t="str">
        <f t="shared" si="134"/>
        <v/>
      </c>
      <c r="L114" s="342" t="str">
        <f t="shared" si="135"/>
        <v/>
      </c>
      <c r="M114" s="342" t="str">
        <f t="shared" si="135"/>
        <v/>
      </c>
      <c r="N114" s="342" t="str">
        <f t="shared" si="135"/>
        <v/>
      </c>
      <c r="O114" s="342" t="str">
        <f t="shared" si="135"/>
        <v/>
      </c>
      <c r="P114" s="342" t="str">
        <f t="shared" si="135"/>
        <v/>
      </c>
      <c r="Q114" s="342" t="str">
        <f t="shared" si="135"/>
        <v/>
      </c>
      <c r="R114" s="342" t="str">
        <f t="shared" si="135"/>
        <v/>
      </c>
      <c r="S114" s="342" t="str">
        <f t="shared" si="135"/>
        <v/>
      </c>
      <c r="T114" s="342" t="str">
        <f t="shared" si="135"/>
        <v/>
      </c>
      <c r="U114" s="343" t="str">
        <f t="shared" si="135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6">IF(AA115=0,"",AA115)</f>
        <v>Spieler 1</v>
      </c>
      <c r="C115" s="367" t="str">
        <f t="shared" si="136"/>
        <v/>
      </c>
      <c r="D115" s="340">
        <f>IF(AC115=301,"",AC115)</f>
        <v>0</v>
      </c>
      <c r="E115" s="340" t="str">
        <f>IF(AD115=0,"",AD115)</f>
        <v/>
      </c>
      <c r="F115" s="340">
        <f>IF(AE115=301,"",AE115)</f>
        <v>0</v>
      </c>
      <c r="G115" s="340" t="str">
        <f>IF(AF115=0,"",AF115)</f>
        <v/>
      </c>
      <c r="H115" s="340">
        <f>IF(AG115=301,"",AG115)</f>
        <v>0</v>
      </c>
      <c r="I115" s="340" t="str">
        <f>IF(AH115=0,"",AH115)</f>
        <v/>
      </c>
      <c r="J115" s="340">
        <f>IF(AI115=301,"",AI115)</f>
        <v>0</v>
      </c>
      <c r="K115" s="340" t="str">
        <f>IF(AJ115=0,"",AJ115)</f>
        <v/>
      </c>
      <c r="L115" s="340">
        <f>IF(AK115=301,"",AK115)</f>
        <v>0</v>
      </c>
      <c r="M115" s="340" t="str">
        <f>IF(AL115=0,"",AL115)</f>
        <v/>
      </c>
      <c r="N115" s="340">
        <f>IF(AM115=301,"",AM115)</f>
        <v>0</v>
      </c>
      <c r="O115" s="340" t="str">
        <f>IF(AN115=0,"",AN115)</f>
        <v/>
      </c>
      <c r="P115" s="340">
        <f>IF(AO115=301,"",AO115)</f>
        <v>0</v>
      </c>
      <c r="Q115" s="340" t="str">
        <f>IF(AP115=0,"",AP115)</f>
        <v/>
      </c>
      <c r="R115" s="340">
        <f>IF(AQ115=301,"",AQ115)</f>
        <v>0</v>
      </c>
      <c r="S115" s="340" t="str">
        <f>IF(AR115=0,"",AR115)</f>
        <v/>
      </c>
      <c r="T115" s="340">
        <f>IF(AS115=301,"",AS115)</f>
        <v>0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0</v>
      </c>
      <c r="AD115" s="374"/>
      <c r="AE115" s="373">
        <f>ABS(INDEX(AE:AE,MATCH(AE112,$AA:$AA,0)+5)+INDEX(AE:AE,MATCH(AE112,$AA:$AA,0)+6)+INDEX(AE:AE,MATCH(AE112,$AA:$AA,0)+7))</f>
        <v>0</v>
      </c>
      <c r="AF115" s="374"/>
      <c r="AG115" s="373">
        <f>ABS(INDEX(AG:AG,MATCH(AG112,$AA:$AA,0)+5)+INDEX(AG:AG,MATCH(AG112,$AA:$AA,0)+6)+INDEX(AG:AG,MATCH(AG112,$AA:$AA,0)+7))</f>
        <v>0</v>
      </c>
      <c r="AH115" s="374"/>
      <c r="AI115" s="373">
        <f>ABS(INDEX(AI:AI,MATCH(AI112,$AA:$AA,0)+5)+INDEX(AI:AI,MATCH(AI112,$AA:$AA,0)+6)+INDEX(AI:AI,MATCH(AI112,$AA:$AA,0)+7))</f>
        <v>0</v>
      </c>
      <c r="AJ115" s="374"/>
      <c r="AK115" s="373">
        <f>ABS(INDEX(AK:AK,MATCH(AK112,$AA:$AA,0)+5)+INDEX(AK:AK,MATCH(AK112,$AA:$AA,0)+6)+INDEX(AK:AK,MATCH(AK112,$AA:$AA,0)+7))</f>
        <v>0</v>
      </c>
      <c r="AL115" s="374"/>
      <c r="AM115" s="373">
        <f>ABS(INDEX(AM:AM,MATCH(AM112,$AA:$AA,0)+5)+INDEX(AM:AM,MATCH(AM112,$AA:$AA,0)+6)+INDEX(AM:AM,MATCH(AM112,$AA:$AA,0)+7))</f>
        <v>0</v>
      </c>
      <c r="AN115" s="374"/>
      <c r="AO115" s="373">
        <f>ABS(INDEX(AO:AO,MATCH(AO112,$AA:$AA,0)+5)+INDEX(AO:AO,MATCH(AO112,$AA:$AA,0)+6)+INDEX(AO:AO,MATCH(AO112,$AA:$AA,0)+7))</f>
        <v>0</v>
      </c>
      <c r="AP115" s="374"/>
      <c r="AQ115" s="373">
        <f>ABS(INDEX(AQ:AQ,MATCH(AQ112,$AA:$AA,0)+5)+INDEX(AQ:AQ,MATCH(AQ112,$AA:$AA,0)+6)+INDEX(AQ:AQ,MATCH(AQ112,$AA:$AA,0)+7))</f>
        <v>0</v>
      </c>
      <c r="AR115" s="374"/>
      <c r="AS115" s="373">
        <f>ABS(INDEX(AS:AS,MATCH(AS112,$AA:$AA,0)+5)+INDEX(AS:AS,MATCH(AS112,$AA:$AA,0)+6)+INDEX(AS:AS,MATCH(AS112,$AA:$AA,0)+7))</f>
        <v>0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6"/>
        <v>Spieler 2</v>
      </c>
      <c r="C116" s="367" t="str">
        <f t="shared" si="136"/>
        <v/>
      </c>
      <c r="D116" s="340">
        <f>IF(AC116=301,"",AC116)</f>
        <v>0</v>
      </c>
      <c r="E116" s="340" t="str">
        <f>IF(AD116=0,"",AD116)</f>
        <v/>
      </c>
      <c r="F116" s="340">
        <f>IF(AE116=301,"",AE116)</f>
        <v>0</v>
      </c>
      <c r="G116" s="340" t="str">
        <f>IF(AF116=0,"",AF116)</f>
        <v/>
      </c>
      <c r="H116" s="340">
        <f>IF(AG116=301,"",AG116)</f>
        <v>0</v>
      </c>
      <c r="I116" s="340" t="str">
        <f>IF(AH116=0,"",AH116)</f>
        <v/>
      </c>
      <c r="J116" s="340">
        <f>IF(AI116=301,"",AI116)</f>
        <v>0</v>
      </c>
      <c r="K116" s="340" t="str">
        <f>IF(AJ116=0,"",AJ116)</f>
        <v/>
      </c>
      <c r="L116" s="340">
        <f>IF(AK116=301,"",AK116)</f>
        <v>0</v>
      </c>
      <c r="M116" s="340" t="str">
        <f>IF(AL116=0,"",AL116)</f>
        <v/>
      </c>
      <c r="N116" s="340">
        <f>IF(AM116=301,"",AM116)</f>
        <v>0</v>
      </c>
      <c r="O116" s="340" t="str">
        <f>IF(AN116=0,"",AN116)</f>
        <v/>
      </c>
      <c r="P116" s="340">
        <f>IF(AO116=301,"",AO116)</f>
        <v>0</v>
      </c>
      <c r="Q116" s="340" t="str">
        <f>IF(AP116=0,"",AP116)</f>
        <v/>
      </c>
      <c r="R116" s="340">
        <f>IF(AQ116=301,"",AQ116)</f>
        <v>0</v>
      </c>
      <c r="S116" s="340" t="str">
        <f>IF(AR116=0,"",AR116)</f>
        <v/>
      </c>
      <c r="T116" s="340">
        <f>IF(AS116=301,"",AS116)</f>
        <v>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0</v>
      </c>
      <c r="AD116" s="376"/>
      <c r="AE116" s="375">
        <f>ABS(INDEX(AE:AE,MATCH(AE112,$AA:$AA,0)+8)+INDEX(AE:AE,MATCH(AE112,$AA:$AA,0)+9)+INDEX(AE:AE,MATCH(AE112,$AA:$AA,0)+10))</f>
        <v>0</v>
      </c>
      <c r="AF116" s="376"/>
      <c r="AG116" s="375">
        <f>ABS(INDEX(AG:AG,MATCH(AG112,$AA:$AA,0)+8)+INDEX(AG:AG,MATCH(AG112,$AA:$AA,0)+9)+INDEX(AG:AG,MATCH(AG112,$AA:$AA,0)+10))</f>
        <v>0</v>
      </c>
      <c r="AH116" s="376"/>
      <c r="AI116" s="375">
        <f>ABS(INDEX(AI:AI,MATCH(AI112,$AA:$AA,0)+8)+INDEX(AI:AI,MATCH(AI112,$AA:$AA,0)+9)+INDEX(AI:AI,MATCH(AI112,$AA:$AA,0)+10))</f>
        <v>0</v>
      </c>
      <c r="AJ116" s="376"/>
      <c r="AK116" s="375">
        <f>ABS(INDEX(AK:AK,MATCH(AK112,$AA:$AA,0)+8)+INDEX(AK:AK,MATCH(AK112,$AA:$AA,0)+9)+INDEX(AK:AK,MATCH(AK112,$AA:$AA,0)+10))</f>
        <v>0</v>
      </c>
      <c r="AL116" s="376"/>
      <c r="AM116" s="375">
        <f>ABS(INDEX(AM:AM,MATCH(AM112,$AA:$AA,0)+8)+INDEX(AM:AM,MATCH(AM112,$AA:$AA,0)+9)+INDEX(AM:AM,MATCH(AM112,$AA:$AA,0)+10))</f>
        <v>0</v>
      </c>
      <c r="AN116" s="376"/>
      <c r="AO116" s="375">
        <f>ABS(INDEX(AO:AO,MATCH(AO112,$AA:$AA,0)+8)+INDEX(AO:AO,MATCH(AO112,$AA:$AA,0)+9)+INDEX(AO:AO,MATCH(AO112,$AA:$AA,0)+10))</f>
        <v>0</v>
      </c>
      <c r="AP116" s="376"/>
      <c r="AQ116" s="375">
        <f>ABS(INDEX(AQ:AQ,MATCH(AQ112,$AA:$AA,0)+8)+INDEX(AQ:AQ,MATCH(AQ112,$AA:$AA,0)+9)+INDEX(AQ:AQ,MATCH(AQ112,$AA:$AA,0)+10))</f>
        <v>0</v>
      </c>
      <c r="AR116" s="376"/>
      <c r="AS116" s="375">
        <f>ABS(INDEX(AS:AS,MATCH(AS112,$AA:$AA,0)+8)+INDEX(AS:AS,MATCH(AS112,$AA:$AA,0)+9)+INDEX(AS:AS,MATCH(AS112,$AA:$AA,0)+10))</f>
        <v>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6"/>
        <v>Spieler 3</v>
      </c>
      <c r="C117" s="367" t="str">
        <f t="shared" si="136"/>
        <v/>
      </c>
      <c r="D117" s="340">
        <f>IF(AC117=301,"",AC117)</f>
        <v>0</v>
      </c>
      <c r="E117" s="340" t="str">
        <f>IF(AD117=0,"",AD117)</f>
        <v/>
      </c>
      <c r="F117" s="340">
        <f>IF(AE117=301,"",AE117)</f>
        <v>0</v>
      </c>
      <c r="G117" s="340" t="str">
        <f>IF(AF117=0,"",AF117)</f>
        <v/>
      </c>
      <c r="H117" s="340">
        <f>IF(AG117=301,"",AG117)</f>
        <v>0</v>
      </c>
      <c r="I117" s="340" t="str">
        <f>IF(AH117=0,"",AH117)</f>
        <v/>
      </c>
      <c r="J117" s="340">
        <f>IF(AI117=301,"",AI117)</f>
        <v>0</v>
      </c>
      <c r="K117" s="340" t="str">
        <f>IF(AJ117=0,"",AJ117)</f>
        <v/>
      </c>
      <c r="L117" s="340">
        <f>IF(AK117=301,"",AK117)</f>
        <v>0</v>
      </c>
      <c r="M117" s="340" t="str">
        <f>IF(AL117=0,"",AL117)</f>
        <v/>
      </c>
      <c r="N117" s="340">
        <f>IF(AM117=301,"",AM117)</f>
        <v>0</v>
      </c>
      <c r="O117" s="340" t="str">
        <f>IF(AN117=0,"",AN117)</f>
        <v/>
      </c>
      <c r="P117" s="340">
        <f>IF(AO117=301,"",AO117)</f>
        <v>0</v>
      </c>
      <c r="Q117" s="340" t="str">
        <f>IF(AP117=0,"",AP117)</f>
        <v/>
      </c>
      <c r="R117" s="340">
        <f>IF(AQ117=301,"",AQ117)</f>
        <v>0</v>
      </c>
      <c r="S117" s="340" t="str">
        <f>IF(AR117=0,"",AR117)</f>
        <v/>
      </c>
      <c r="T117" s="340">
        <f>IF(AS117=301,"",AS117)</f>
        <v>0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0</v>
      </c>
      <c r="AD117" s="376"/>
      <c r="AE117" s="375">
        <f>ABS(INDEX(AE:AE,MATCH(AE112,$AA:$AA,0)+11)+INDEX(AE:AE,MATCH(AE112,$AA:$AA,0)+12)+INDEX(AE:AE,MATCH(AE112,$AA:$AA,0)+13))</f>
        <v>0</v>
      </c>
      <c r="AF117" s="376"/>
      <c r="AG117" s="375">
        <f>ABS(INDEX(AG:AG,MATCH(AG112,$AA:$AA,0)+11)+INDEX(AG:AG,MATCH(AG112,$AA:$AA,0)+12)+INDEX(AG:AG,MATCH(AG112,$AA:$AA,0)+13))</f>
        <v>0</v>
      </c>
      <c r="AH117" s="376"/>
      <c r="AI117" s="375">
        <f>ABS(INDEX(AI:AI,MATCH(AI112,$AA:$AA,0)+11)+INDEX(AI:AI,MATCH(AI112,$AA:$AA,0)+12)+INDEX(AI:AI,MATCH(AI112,$AA:$AA,0)+13))</f>
        <v>0</v>
      </c>
      <c r="AJ117" s="376"/>
      <c r="AK117" s="375">
        <f>ABS(INDEX(AK:AK,MATCH(AK112,$AA:$AA,0)+11)+INDEX(AK:AK,MATCH(AK112,$AA:$AA,0)+12)+INDEX(AK:AK,MATCH(AK112,$AA:$AA,0)+13))</f>
        <v>0</v>
      </c>
      <c r="AL117" s="376"/>
      <c r="AM117" s="375">
        <f>ABS(INDEX(AM:AM,MATCH(AM112,$AA:$AA,0)+11)+INDEX(AM:AM,MATCH(AM112,$AA:$AA,0)+12)+INDEX(AM:AM,MATCH(AM112,$AA:$AA,0)+13))</f>
        <v>0</v>
      </c>
      <c r="AN117" s="376"/>
      <c r="AO117" s="375">
        <f>ABS(INDEX(AO:AO,MATCH(AO112,$AA:$AA,0)+11)+INDEX(AO:AO,MATCH(AO112,$AA:$AA,0)+12)+INDEX(AO:AO,MATCH(AO112,$AA:$AA,0)+13))</f>
        <v>0</v>
      </c>
      <c r="AP117" s="376"/>
      <c r="AQ117" s="375">
        <f>ABS(INDEX(AQ:AQ,MATCH(AQ112,$AA:$AA,0)+11)+INDEX(AQ:AQ,MATCH(AQ112,$AA:$AA,0)+12)+INDEX(AQ:AQ,MATCH(AQ112,$AA:$AA,0)+13))</f>
        <v>0</v>
      </c>
      <c r="AR117" s="376"/>
      <c r="AS117" s="375">
        <f>ABS(INDEX(AS:AS,MATCH(AS112,$AA:$AA,0)+11)+INDEX(AS:AS,MATCH(AS112,$AA:$AA,0)+12)+INDEX(AS:AS,MATCH(AS112,$AA:$AA,0)+13))</f>
        <v>0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6"/>
        <v>Spieler 4</v>
      </c>
      <c r="C118" s="367" t="str">
        <f t="shared" si="136"/>
        <v/>
      </c>
      <c r="D118" s="340">
        <f>IF(AC118=301,"",AC118)</f>
        <v>0</v>
      </c>
      <c r="E118" s="340" t="str">
        <f>IF(AD118=0,"",AD118)</f>
        <v/>
      </c>
      <c r="F118" s="340">
        <f>IF(AE118=301,"",AE118)</f>
        <v>0</v>
      </c>
      <c r="G118" s="340" t="str">
        <f>IF(AF118=0,"",AF118)</f>
        <v/>
      </c>
      <c r="H118" s="340">
        <f>IF(AG118=301,"",AG118)</f>
        <v>0</v>
      </c>
      <c r="I118" s="340" t="str">
        <f>IF(AH118=0,"",AH118)</f>
        <v/>
      </c>
      <c r="J118" s="340">
        <f>IF(AI118=301,"",AI118)</f>
        <v>0</v>
      </c>
      <c r="K118" s="340" t="str">
        <f>IF(AJ118=0,"",AJ118)</f>
        <v/>
      </c>
      <c r="L118" s="340">
        <f>IF(AK118=301,"",AK118)</f>
        <v>0</v>
      </c>
      <c r="M118" s="340" t="str">
        <f>IF(AL118=0,"",AL118)</f>
        <v/>
      </c>
      <c r="N118" s="340">
        <f>IF(AM118=301,"",AM118)</f>
        <v>0</v>
      </c>
      <c r="O118" s="340" t="str">
        <f>IF(AN118=0,"",AN118)</f>
        <v/>
      </c>
      <c r="P118" s="340">
        <f>IF(AO118=301,"",AO118)</f>
        <v>0</v>
      </c>
      <c r="Q118" s="340" t="str">
        <f>IF(AP118=0,"",AP118)</f>
        <v/>
      </c>
      <c r="R118" s="340">
        <f>IF(AQ118=301,"",AQ118)</f>
        <v>0</v>
      </c>
      <c r="S118" s="340" t="str">
        <f>IF(AR118=0,"",AR118)</f>
        <v/>
      </c>
      <c r="T118" s="340">
        <f>IF(AS118=301,"",AS118)</f>
        <v>0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0</v>
      </c>
      <c r="AD118" s="376"/>
      <c r="AE118" s="375">
        <f>ABS(INDEX(AE:AE,MATCH(AE112,$AA:$AA,0)+14)+INDEX(AE:AE,MATCH(AE112,$AA:$AA,0)+15)+INDEX(AE:AE,MATCH(AE112,$AA:$AA,0)+16))</f>
        <v>0</v>
      </c>
      <c r="AF118" s="376"/>
      <c r="AG118" s="375">
        <f>ABS(INDEX(AG:AG,MATCH(AG112,$AA:$AA,0)+14)+INDEX(AG:AG,MATCH(AG112,$AA:$AA,0)+15)+INDEX(AG:AG,MATCH(AG112,$AA:$AA,0)+16))</f>
        <v>0</v>
      </c>
      <c r="AH118" s="376"/>
      <c r="AI118" s="375">
        <f>ABS(INDEX(AI:AI,MATCH(AI112,$AA:$AA,0)+14)+INDEX(AI:AI,MATCH(AI112,$AA:$AA,0)+15)+INDEX(AI:AI,MATCH(AI112,$AA:$AA,0)+16))</f>
        <v>0</v>
      </c>
      <c r="AJ118" s="376"/>
      <c r="AK118" s="375">
        <f>ABS(INDEX(AK:AK,MATCH(AK112,$AA:$AA,0)+14)+INDEX(AK:AK,MATCH(AK112,$AA:$AA,0)+15)+INDEX(AK:AK,MATCH(AK112,$AA:$AA,0)+16))</f>
        <v>0</v>
      </c>
      <c r="AL118" s="376"/>
      <c r="AM118" s="375">
        <f>ABS(INDEX(AM:AM,MATCH(AM112,$AA:$AA,0)+14)+INDEX(AM:AM,MATCH(AM112,$AA:$AA,0)+15)+INDEX(AM:AM,MATCH(AM112,$AA:$AA,0)+16))</f>
        <v>0</v>
      </c>
      <c r="AN118" s="376"/>
      <c r="AO118" s="375">
        <f>ABS(INDEX(AO:AO,MATCH(AO112,$AA:$AA,0)+14)+INDEX(AO:AO,MATCH(AO112,$AA:$AA,0)+15)+INDEX(AO:AO,MATCH(AO112,$AA:$AA,0)+16))</f>
        <v>0</v>
      </c>
      <c r="AP118" s="376"/>
      <c r="AQ118" s="375">
        <f>ABS(INDEX(AQ:AQ,MATCH(AQ112,$AA:$AA,0)+14)+INDEX(AQ:AQ,MATCH(AQ112,$AA:$AA,0)+15)+INDEX(AQ:AQ,MATCH(AQ112,$AA:$AA,0)+16))</f>
        <v>0</v>
      </c>
      <c r="AR118" s="376"/>
      <c r="AS118" s="375">
        <f>ABS(INDEX(AS:AS,MATCH(AS112,$AA:$AA,0)+14)+INDEX(AS:AS,MATCH(AS112,$AA:$AA,0)+15)+INDEX(AS:AS,MATCH(AS112,$AA:$AA,0)+16))</f>
        <v>0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6"/>
        <v>Gesamt</v>
      </c>
      <c r="C119" s="356" t="str">
        <f t="shared" si="136"/>
        <v/>
      </c>
      <c r="D119" s="339">
        <f>IF(AC119=1505,"",AC119)</f>
        <v>0</v>
      </c>
      <c r="E119" s="339" t="str">
        <f>IF(AD119=0,"",AD119)</f>
        <v/>
      </c>
      <c r="F119" s="339">
        <f>IF(AE119=1505,"",AE119)</f>
        <v>0</v>
      </c>
      <c r="G119" s="339" t="str">
        <f>IF(AF119=0,"",AF119)</f>
        <v/>
      </c>
      <c r="H119" s="339">
        <f>IF(AG119=1505,"",AG119)</f>
        <v>0</v>
      </c>
      <c r="I119" s="339" t="str">
        <f>IF(AH119=0,"",AH119)</f>
        <v/>
      </c>
      <c r="J119" s="339">
        <f>IF(AI119=1505,"",AI119)</f>
        <v>0</v>
      </c>
      <c r="K119" s="339" t="str">
        <f>IF(AJ119=0,"",AJ119)</f>
        <v/>
      </c>
      <c r="L119" s="339">
        <f>IF(AK119=1505,"",AK119)</f>
        <v>0</v>
      </c>
      <c r="M119" s="339" t="str">
        <f>IF(AL119=0,"",AL119)</f>
        <v/>
      </c>
      <c r="N119" s="339">
        <f>IF(AM119=1505,"",AM119)</f>
        <v>0</v>
      </c>
      <c r="O119" s="339" t="str">
        <f>IF(AN119=0,"",AN119)</f>
        <v/>
      </c>
      <c r="P119" s="339">
        <f>IF(AO119=1505,"",AO119)</f>
        <v>0</v>
      </c>
      <c r="Q119" s="339" t="str">
        <f>IF(AP119=0,"",AP119)</f>
        <v/>
      </c>
      <c r="R119" s="339">
        <f>IF(AQ119=1505,"",AQ119)</f>
        <v>0</v>
      </c>
      <c r="S119" s="339" t="str">
        <f>IF(AR119=0,"",AR119)</f>
        <v/>
      </c>
      <c r="T119" s="339">
        <f>IF(AS119=1505,"",AS119)</f>
        <v>0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0</v>
      </c>
      <c r="AD119" s="356"/>
      <c r="AE119" s="355">
        <f>SUM(AE115:AE118)</f>
        <v>0</v>
      </c>
      <c r="AF119" s="356"/>
      <c r="AG119" s="355">
        <f>SUM(AG115:AG118)</f>
        <v>0</v>
      </c>
      <c r="AH119" s="356"/>
      <c r="AI119" s="355">
        <f>SUM(AI115:AI118)</f>
        <v>0</v>
      </c>
      <c r="AJ119" s="356"/>
      <c r="AK119" s="355">
        <f>SUM(AK115:AK118)</f>
        <v>0</v>
      </c>
      <c r="AL119" s="356"/>
      <c r="AM119" s="355">
        <f>SUM(AM115:AM118)</f>
        <v>0</v>
      </c>
      <c r="AN119" s="356"/>
      <c r="AO119" s="355">
        <f>SUM(AO115:AO118)</f>
        <v>0</v>
      </c>
      <c r="AP119" s="356"/>
      <c r="AQ119" s="355">
        <f>SUM(AQ115:AQ118)</f>
        <v>0</v>
      </c>
      <c r="AR119" s="356"/>
      <c r="AS119" s="355">
        <f>SUM(AS115:AS118)</f>
        <v>0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01.02./02.02.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01.02./02.02.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Unterföhring Dreambowl Palace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9">
        <f>IF(AD127="","",AD127)</f>
        <v>0</v>
      </c>
      <c r="F127" s="75" t="str">
        <f t="shared" ref="F127:F140" si="137">IF(AE127=0,"",AE127)</f>
        <v/>
      </c>
      <c r="G127" s="349">
        <f>IF(AF127="","",AF127)</f>
        <v>0</v>
      </c>
      <c r="H127" s="75" t="str">
        <f t="shared" ref="H127:H140" si="138">IF(AG127=0,"",AG127)</f>
        <v/>
      </c>
      <c r="I127" s="349">
        <f>IF(AH127="","",AH127)</f>
        <v>0</v>
      </c>
      <c r="J127" s="75" t="str">
        <f t="shared" ref="J127:J140" si="139">IF(AI127=0,"",AI127)</f>
        <v/>
      </c>
      <c r="K127" s="349">
        <f>IF(AJ127="","",AJ127)</f>
        <v>0</v>
      </c>
      <c r="L127" s="75" t="str">
        <f t="shared" ref="L127:L140" si="140">IF(AK127=0,"",AK127)</f>
        <v/>
      </c>
      <c r="M127" s="349">
        <f>IF(AL127="","",AL127)</f>
        <v>0</v>
      </c>
      <c r="N127" s="75" t="str">
        <f>IF(AM127=0,"",AM127)</f>
        <v/>
      </c>
      <c r="O127" s="349">
        <f>IF(AN127="","",AN127)</f>
        <v>0</v>
      </c>
      <c r="P127" s="75" t="str">
        <f t="shared" ref="P127:P140" si="141">IF(AO127=0,"",AO127)</f>
        <v/>
      </c>
      <c r="Q127" s="349">
        <f>IF(AP127="","",AP127)</f>
        <v>0</v>
      </c>
      <c r="R127" s="75" t="str">
        <f t="shared" ref="R127:R140" si="142">IF(AQ127=0,"",AQ127)</f>
        <v/>
      </c>
      <c r="S127" s="349">
        <f>IF(AR127="","",AR127)</f>
        <v>0</v>
      </c>
      <c r="T127" s="75" t="str">
        <f t="shared" ref="T127:T140" si="143">IF(AS127=0,"",AS127)</f>
        <v/>
      </c>
      <c r="U127" s="349">
        <f>IF(AT127="","",AT127)</f>
        <v>0</v>
      </c>
      <c r="V127" s="75" t="str">
        <f t="shared" ref="V127:V140" si="144">IF(AU127=0,"",AU127)</f>
        <v/>
      </c>
      <c r="W127" s="349">
        <f>IF(AV127="","",AV127)</f>
        <v>0</v>
      </c>
      <c r="Z127" s="352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6">IF(AC127=0,"",AC127)</f>
        <v/>
      </c>
      <c r="BI127" s="215" t="str">
        <f t="shared" ref="BI127:BI138" si="147">IF(AE127=0,"",AE127)</f>
        <v/>
      </c>
      <c r="BJ127" s="215" t="str">
        <f t="shared" ref="BJ127:BJ138" si="148">IF(AG127=0,"",AG127)</f>
        <v/>
      </c>
      <c r="BK127" s="215" t="str">
        <f t="shared" ref="BK127:BK138" si="149">IF(AI127=0,"",AI127)</f>
        <v/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00000000000001" customHeight="1" x14ac:dyDescent="0.25">
      <c r="A128" s="369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50"/>
      <c r="F128" s="78" t="str">
        <f t="shared" si="137"/>
        <v/>
      </c>
      <c r="G128" s="350"/>
      <c r="H128" s="78" t="str">
        <f t="shared" si="138"/>
        <v/>
      </c>
      <c r="I128" s="350"/>
      <c r="J128" s="78" t="str">
        <f t="shared" si="139"/>
        <v/>
      </c>
      <c r="K128" s="350"/>
      <c r="L128" s="78" t="str">
        <f t="shared" si="140"/>
        <v/>
      </c>
      <c r="M128" s="350"/>
      <c r="N128" s="78" t="str">
        <f t="shared" ref="N128:N140" si="157">IF(AM128=0,"",AM128)</f>
        <v/>
      </c>
      <c r="O128" s="350"/>
      <c r="P128" s="78" t="str">
        <f t="shared" si="141"/>
        <v/>
      </c>
      <c r="Q128" s="350"/>
      <c r="R128" s="78" t="str">
        <f t="shared" si="142"/>
        <v/>
      </c>
      <c r="S128" s="350"/>
      <c r="T128" s="78" t="str">
        <f t="shared" si="143"/>
        <v/>
      </c>
      <c r="U128" s="350"/>
      <c r="V128" s="78" t="str">
        <f t="shared" si="144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1.2800000000000001E-7</v>
      </c>
      <c r="BU128" s="215" t="str">
        <f t="shared" ref="BU128:BU138" si="164">+BU127</f>
        <v>RW Lichtenhof Stein 1</v>
      </c>
      <c r="BV128" s="214">
        <f t="shared" ref="BV128:BV138" si="165">RANK(BT128,BT:BT)</f>
        <v>71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00000000000001" customHeight="1" thickBot="1" x14ac:dyDescent="0.3">
      <c r="A129" s="370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1"/>
      <c r="F129" s="69" t="str">
        <f t="shared" si="137"/>
        <v/>
      </c>
      <c r="G129" s="351"/>
      <c r="H129" s="69" t="str">
        <f t="shared" si="138"/>
        <v/>
      </c>
      <c r="I129" s="351"/>
      <c r="J129" s="69" t="str">
        <f t="shared" si="139"/>
        <v/>
      </c>
      <c r="K129" s="351"/>
      <c r="L129" s="69" t="str">
        <f t="shared" si="140"/>
        <v/>
      </c>
      <c r="M129" s="351"/>
      <c r="N129" s="69" t="str">
        <f t="shared" si="157"/>
        <v/>
      </c>
      <c r="O129" s="351"/>
      <c r="P129" s="69" t="str">
        <f t="shared" si="141"/>
        <v/>
      </c>
      <c r="Q129" s="351"/>
      <c r="R129" s="69" t="str">
        <f t="shared" si="142"/>
        <v/>
      </c>
      <c r="S129" s="351"/>
      <c r="T129" s="69" t="str">
        <f t="shared" si="143"/>
        <v/>
      </c>
      <c r="U129" s="351"/>
      <c r="V129" s="69" t="str">
        <f t="shared" si="144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1.29E-7</v>
      </c>
      <c r="BU129" s="215" t="str">
        <f t="shared" si="164"/>
        <v>RW Lichtenhof Stein 1</v>
      </c>
      <c r="BV129" s="214">
        <f t="shared" si="165"/>
        <v>70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00000000000001" customHeight="1" x14ac:dyDescent="0.25">
      <c r="A130" s="368" t="s">
        <v>2</v>
      </c>
      <c r="B130" s="73" t="str">
        <f t="shared" si="156"/>
        <v/>
      </c>
      <c r="C130" s="74" t="str">
        <f t="shared" si="156"/>
        <v/>
      </c>
      <c r="D130" s="75" t="str">
        <f t="shared" si="156"/>
        <v/>
      </c>
      <c r="E130" s="349">
        <f>IF(AD130="","",AD130)</f>
        <v>0</v>
      </c>
      <c r="F130" s="75" t="str">
        <f t="shared" si="137"/>
        <v/>
      </c>
      <c r="G130" s="349">
        <f>IF(AF130="","",AF130)</f>
        <v>0</v>
      </c>
      <c r="H130" s="75" t="str">
        <f t="shared" si="138"/>
        <v/>
      </c>
      <c r="I130" s="349">
        <f>IF(AH130="","",AH130)</f>
        <v>0</v>
      </c>
      <c r="J130" s="75" t="str">
        <f t="shared" si="139"/>
        <v/>
      </c>
      <c r="K130" s="349">
        <f>IF(AJ130="","",AJ130)</f>
        <v>0</v>
      </c>
      <c r="L130" s="75" t="str">
        <f t="shared" si="140"/>
        <v/>
      </c>
      <c r="M130" s="349">
        <f>IF(AL130="","",AL130)</f>
        <v>0</v>
      </c>
      <c r="N130" s="75" t="str">
        <f t="shared" si="157"/>
        <v/>
      </c>
      <c r="O130" s="349">
        <f>IF(AN130="","",AN130)</f>
        <v>0</v>
      </c>
      <c r="P130" s="75" t="str">
        <f t="shared" si="141"/>
        <v/>
      </c>
      <c r="Q130" s="349">
        <f>IF(AP130="","",AP130)</f>
        <v>0</v>
      </c>
      <c r="R130" s="75" t="str">
        <f t="shared" si="142"/>
        <v/>
      </c>
      <c r="S130" s="349">
        <f>IF(AR130="","",AR130)</f>
        <v>0</v>
      </c>
      <c r="T130" s="75" t="str">
        <f t="shared" si="143"/>
        <v/>
      </c>
      <c r="U130" s="349">
        <f>IF(AT130="","",AT130)</f>
        <v>0</v>
      </c>
      <c r="V130" s="75" t="str">
        <f t="shared" si="144"/>
        <v/>
      </c>
      <c r="W130" s="349">
        <f>IF(AV130="","",AV130)</f>
        <v>0</v>
      </c>
      <c r="Z130" s="352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0</v>
      </c>
      <c r="BE130" s="213">
        <f t="shared" si="159"/>
        <v>0</v>
      </c>
      <c r="BF130" s="215">
        <f t="shared" si="160"/>
        <v>0</v>
      </c>
      <c r="BG130" s="215">
        <f t="shared" si="161"/>
        <v>0</v>
      </c>
      <c r="BH130" s="215" t="str">
        <f t="shared" si="146"/>
        <v/>
      </c>
      <c r="BI130" s="215" t="str">
        <f t="shared" si="147"/>
        <v/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0</v>
      </c>
      <c r="BT130" s="215">
        <f t="shared" si="163"/>
        <v>1.3E-7</v>
      </c>
      <c r="BU130" s="215" t="str">
        <f t="shared" si="164"/>
        <v>RW Lichtenhof Stein 1</v>
      </c>
      <c r="BV130" s="214">
        <f t="shared" si="165"/>
        <v>69</v>
      </c>
      <c r="BW130" s="215">
        <f t="shared" si="166"/>
        <v>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00000000000001" customHeight="1" x14ac:dyDescent="0.25">
      <c r="A131" s="369"/>
      <c r="B131" s="76" t="str">
        <f t="shared" si="156"/>
        <v/>
      </c>
      <c r="C131" s="77" t="str">
        <f t="shared" si="156"/>
        <v/>
      </c>
      <c r="D131" s="78" t="str">
        <f t="shared" si="156"/>
        <v/>
      </c>
      <c r="E131" s="350"/>
      <c r="F131" s="78" t="str">
        <f t="shared" si="137"/>
        <v/>
      </c>
      <c r="G131" s="350"/>
      <c r="H131" s="78" t="str">
        <f t="shared" si="138"/>
        <v/>
      </c>
      <c r="I131" s="350"/>
      <c r="J131" s="78" t="str">
        <f t="shared" si="139"/>
        <v/>
      </c>
      <c r="K131" s="350"/>
      <c r="L131" s="78" t="str">
        <f t="shared" si="140"/>
        <v/>
      </c>
      <c r="M131" s="350"/>
      <c r="N131" s="78" t="str">
        <f t="shared" si="157"/>
        <v/>
      </c>
      <c r="O131" s="350"/>
      <c r="P131" s="78" t="str">
        <f t="shared" si="141"/>
        <v/>
      </c>
      <c r="Q131" s="350"/>
      <c r="R131" s="78" t="str">
        <f t="shared" si="142"/>
        <v/>
      </c>
      <c r="S131" s="350"/>
      <c r="T131" s="78" t="str">
        <f t="shared" si="143"/>
        <v/>
      </c>
      <c r="U131" s="350"/>
      <c r="V131" s="78" t="str">
        <f t="shared" si="144"/>
        <v/>
      </c>
      <c r="W131" s="350"/>
      <c r="Z131" s="353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0</v>
      </c>
      <c r="BE131" s="213">
        <f t="shared" si="159"/>
        <v>0</v>
      </c>
      <c r="BF131" s="215">
        <f t="shared" si="160"/>
        <v>0</v>
      </c>
      <c r="BG131" s="215">
        <f t="shared" si="161"/>
        <v>0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0</v>
      </c>
      <c r="BT131" s="215">
        <f t="shared" si="163"/>
        <v>1.31E-7</v>
      </c>
      <c r="BU131" s="215" t="str">
        <f t="shared" si="164"/>
        <v>RW Lichtenhof Stein 1</v>
      </c>
      <c r="BV131" s="214">
        <f t="shared" si="165"/>
        <v>68</v>
      </c>
      <c r="BW131" s="215">
        <f t="shared" si="166"/>
        <v>0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00000000000001" customHeight="1" thickBot="1" x14ac:dyDescent="0.3">
      <c r="A132" s="370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1"/>
      <c r="F132" s="69" t="str">
        <f t="shared" si="137"/>
        <v/>
      </c>
      <c r="G132" s="351"/>
      <c r="H132" s="69" t="str">
        <f t="shared" si="138"/>
        <v/>
      </c>
      <c r="I132" s="351"/>
      <c r="J132" s="69" t="str">
        <f t="shared" si="139"/>
        <v/>
      </c>
      <c r="K132" s="351"/>
      <c r="L132" s="69" t="str">
        <f t="shared" si="140"/>
        <v/>
      </c>
      <c r="M132" s="351"/>
      <c r="N132" s="69" t="str">
        <f t="shared" si="157"/>
        <v/>
      </c>
      <c r="O132" s="351"/>
      <c r="P132" s="69" t="str">
        <f t="shared" si="141"/>
        <v/>
      </c>
      <c r="Q132" s="351"/>
      <c r="R132" s="69" t="str">
        <f t="shared" si="142"/>
        <v/>
      </c>
      <c r="S132" s="351"/>
      <c r="T132" s="69" t="str">
        <f t="shared" si="143"/>
        <v/>
      </c>
      <c r="U132" s="351"/>
      <c r="V132" s="69" t="str">
        <f t="shared" si="144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1.3199999999999999E-7</v>
      </c>
      <c r="BU132" s="215" t="str">
        <f t="shared" si="164"/>
        <v>RW Lichtenhof Stein 1</v>
      </c>
      <c r="BV132" s="214">
        <f t="shared" si="165"/>
        <v>67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00000000000001" customHeight="1" x14ac:dyDescent="0.25">
      <c r="A133" s="368" t="s">
        <v>3</v>
      </c>
      <c r="B133" s="73" t="str">
        <f t="shared" si="156"/>
        <v/>
      </c>
      <c r="C133" s="74" t="str">
        <f t="shared" si="156"/>
        <v/>
      </c>
      <c r="D133" s="75" t="str">
        <f t="shared" si="156"/>
        <v/>
      </c>
      <c r="E133" s="349">
        <f>IF(AD133="","",AD133)</f>
        <v>0</v>
      </c>
      <c r="F133" s="75" t="str">
        <f t="shared" si="137"/>
        <v/>
      </c>
      <c r="G133" s="349">
        <f>IF(AF133="","",AF133)</f>
        <v>0</v>
      </c>
      <c r="H133" s="75" t="str">
        <f t="shared" si="138"/>
        <v/>
      </c>
      <c r="I133" s="349">
        <f>IF(AH133="","",AH133)</f>
        <v>0</v>
      </c>
      <c r="J133" s="75" t="str">
        <f t="shared" si="139"/>
        <v/>
      </c>
      <c r="K133" s="349">
        <f>IF(AJ133="","",AJ133)</f>
        <v>0</v>
      </c>
      <c r="L133" s="75" t="str">
        <f t="shared" si="140"/>
        <v/>
      </c>
      <c r="M133" s="349">
        <f>IF(AL133="","",AL133)</f>
        <v>0</v>
      </c>
      <c r="N133" s="75" t="str">
        <f t="shared" si="157"/>
        <v/>
      </c>
      <c r="O133" s="349">
        <f>IF(AN133="","",AN133)</f>
        <v>0</v>
      </c>
      <c r="P133" s="75" t="str">
        <f t="shared" si="141"/>
        <v/>
      </c>
      <c r="Q133" s="349">
        <f>IF(AP133="","",AP133)</f>
        <v>0</v>
      </c>
      <c r="R133" s="75" t="str">
        <f t="shared" si="142"/>
        <v/>
      </c>
      <c r="S133" s="349">
        <f>IF(AR133="","",AR133)</f>
        <v>0</v>
      </c>
      <c r="T133" s="75" t="str">
        <f t="shared" si="143"/>
        <v/>
      </c>
      <c r="U133" s="349">
        <f>IF(AT133="","",AT133)</f>
        <v>0</v>
      </c>
      <c r="V133" s="75" t="str">
        <f t="shared" si="144"/>
        <v/>
      </c>
      <c r="W133" s="349">
        <f>IF(AV133="","",AV133)</f>
        <v>0</v>
      </c>
      <c r="Z133" s="352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58"/>
        <v>0</v>
      </c>
      <c r="BE133" s="213">
        <f t="shared" si="159"/>
        <v>0</v>
      </c>
      <c r="BF133" s="215">
        <f t="shared" si="160"/>
        <v>0</v>
      </c>
      <c r="BG133" s="215">
        <f t="shared" si="161"/>
        <v>0</v>
      </c>
      <c r="BH133" s="215" t="str">
        <f t="shared" si="146"/>
        <v/>
      </c>
      <c r="BI133" s="215" t="str">
        <f t="shared" si="147"/>
        <v/>
      </c>
      <c r="BJ133" s="215" t="str">
        <f t="shared" si="148"/>
        <v/>
      </c>
      <c r="BK133" s="215" t="str">
        <f t="shared" si="149"/>
        <v/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0</v>
      </c>
      <c r="BT133" s="215">
        <f t="shared" si="163"/>
        <v>1.3300000000000001E-7</v>
      </c>
      <c r="BU133" s="215" t="str">
        <f t="shared" si="164"/>
        <v>RW Lichtenhof Stein 1</v>
      </c>
      <c r="BV133" s="214">
        <f t="shared" si="165"/>
        <v>66</v>
      </c>
      <c r="BW133" s="215">
        <f t="shared" si="166"/>
        <v>0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00000000000001" customHeight="1" x14ac:dyDescent="0.25">
      <c r="A134" s="369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0"/>
      <c r="F134" s="78" t="str">
        <f t="shared" si="137"/>
        <v/>
      </c>
      <c r="G134" s="350"/>
      <c r="H134" s="78" t="str">
        <f t="shared" si="138"/>
        <v/>
      </c>
      <c r="I134" s="350"/>
      <c r="J134" s="78" t="str">
        <f t="shared" si="139"/>
        <v/>
      </c>
      <c r="K134" s="350"/>
      <c r="L134" s="78" t="str">
        <f t="shared" si="140"/>
        <v/>
      </c>
      <c r="M134" s="350"/>
      <c r="N134" s="78" t="str">
        <f t="shared" si="157"/>
        <v/>
      </c>
      <c r="O134" s="350"/>
      <c r="P134" s="78" t="str">
        <f t="shared" si="141"/>
        <v/>
      </c>
      <c r="Q134" s="350"/>
      <c r="R134" s="78" t="str">
        <f t="shared" si="142"/>
        <v/>
      </c>
      <c r="S134" s="350"/>
      <c r="T134" s="78" t="str">
        <f t="shared" si="143"/>
        <v/>
      </c>
      <c r="U134" s="350"/>
      <c r="V134" s="78" t="str">
        <f t="shared" si="144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1.3400000000000001E-7</v>
      </c>
      <c r="BU134" s="215" t="str">
        <f t="shared" si="164"/>
        <v>RW Lichtenhof Stein 1</v>
      </c>
      <c r="BV134" s="214">
        <f t="shared" si="165"/>
        <v>65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00000000000001" customHeight="1" thickBot="1" x14ac:dyDescent="0.3">
      <c r="A135" s="370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1"/>
      <c r="F135" s="69" t="str">
        <f t="shared" si="137"/>
        <v/>
      </c>
      <c r="G135" s="351"/>
      <c r="H135" s="69" t="str">
        <f t="shared" si="138"/>
        <v/>
      </c>
      <c r="I135" s="351"/>
      <c r="J135" s="69" t="str">
        <f t="shared" si="139"/>
        <v/>
      </c>
      <c r="K135" s="351"/>
      <c r="L135" s="69" t="str">
        <f t="shared" si="140"/>
        <v/>
      </c>
      <c r="M135" s="351"/>
      <c r="N135" s="69" t="str">
        <f t="shared" si="157"/>
        <v/>
      </c>
      <c r="O135" s="351"/>
      <c r="P135" s="69" t="str">
        <f t="shared" si="141"/>
        <v/>
      </c>
      <c r="Q135" s="351"/>
      <c r="R135" s="69" t="str">
        <f t="shared" si="142"/>
        <v/>
      </c>
      <c r="S135" s="351"/>
      <c r="T135" s="69" t="str">
        <f t="shared" si="143"/>
        <v/>
      </c>
      <c r="U135" s="351"/>
      <c r="V135" s="69" t="str">
        <f t="shared" si="144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1.35E-7</v>
      </c>
      <c r="BU135" s="215" t="str">
        <f t="shared" si="164"/>
        <v>RW Lichtenhof Stein 1</v>
      </c>
      <c r="BV135" s="214">
        <f t="shared" si="165"/>
        <v>64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00000000000001" customHeight="1" x14ac:dyDescent="0.25">
      <c r="A136" s="368" t="s">
        <v>11</v>
      </c>
      <c r="B136" s="73" t="str">
        <f>IF(AA136=0,"",AA136)</f>
        <v/>
      </c>
      <c r="C136" s="74" t="str">
        <f t="shared" si="156"/>
        <v/>
      </c>
      <c r="D136" s="75" t="str">
        <f t="shared" si="156"/>
        <v/>
      </c>
      <c r="E136" s="349">
        <f>IF(AD136="","",AD136)</f>
        <v>0</v>
      </c>
      <c r="F136" s="75" t="str">
        <f t="shared" si="137"/>
        <v/>
      </c>
      <c r="G136" s="349">
        <f>IF(AF136="","",AF136)</f>
        <v>0</v>
      </c>
      <c r="H136" s="75" t="str">
        <f t="shared" si="138"/>
        <v/>
      </c>
      <c r="I136" s="349">
        <f>IF(AH136="","",AH136)</f>
        <v>0</v>
      </c>
      <c r="J136" s="75" t="str">
        <f t="shared" si="139"/>
        <v/>
      </c>
      <c r="K136" s="349">
        <f>IF(AJ136="","",AJ136)</f>
        <v>0</v>
      </c>
      <c r="L136" s="75" t="str">
        <f t="shared" si="140"/>
        <v/>
      </c>
      <c r="M136" s="349">
        <f>IF(AL136="","",AL136)</f>
        <v>0</v>
      </c>
      <c r="N136" s="75" t="str">
        <f t="shared" si="157"/>
        <v/>
      </c>
      <c r="O136" s="349">
        <f>IF(AN136="","",AN136)</f>
        <v>0</v>
      </c>
      <c r="P136" s="75" t="str">
        <f t="shared" si="141"/>
        <v/>
      </c>
      <c r="Q136" s="349">
        <f>IF(AP136="","",AP136)</f>
        <v>0</v>
      </c>
      <c r="R136" s="75" t="str">
        <f t="shared" si="142"/>
        <v/>
      </c>
      <c r="S136" s="349">
        <f>IF(AR136="","",AR136)</f>
        <v>0</v>
      </c>
      <c r="T136" s="75" t="str">
        <f t="shared" si="143"/>
        <v/>
      </c>
      <c r="U136" s="349">
        <f>IF(AT136="","",AT136)</f>
        <v>0</v>
      </c>
      <c r="V136" s="75" t="str">
        <f t="shared" si="144"/>
        <v/>
      </c>
      <c r="W136" s="349">
        <f>IF(AV136="","",AV136)</f>
        <v>0</v>
      </c>
      <c r="Z136" s="352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58"/>
        <v>0</v>
      </c>
      <c r="BE136" s="213">
        <f t="shared" si="159"/>
        <v>0</v>
      </c>
      <c r="BF136" s="215">
        <f t="shared" si="160"/>
        <v>0</v>
      </c>
      <c r="BG136" s="215">
        <f t="shared" si="161"/>
        <v>0</v>
      </c>
      <c r="BH136" s="215" t="str">
        <f t="shared" si="146"/>
        <v/>
      </c>
      <c r="BI136" s="215" t="str">
        <f t="shared" si="147"/>
        <v/>
      </c>
      <c r="BJ136" s="215" t="str">
        <f t="shared" si="148"/>
        <v/>
      </c>
      <c r="BK136" s="215" t="str">
        <f t="shared" si="149"/>
        <v/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0</v>
      </c>
      <c r="BT136" s="215">
        <f t="shared" si="163"/>
        <v>1.36E-7</v>
      </c>
      <c r="BU136" s="215" t="str">
        <f t="shared" si="164"/>
        <v>RW Lichtenhof Stein 1</v>
      </c>
      <c r="BV136" s="214">
        <f t="shared" si="165"/>
        <v>63</v>
      </c>
      <c r="BW136" s="215">
        <f t="shared" si="166"/>
        <v>0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0"/>
      <c r="F137" s="78" t="str">
        <f t="shared" si="137"/>
        <v/>
      </c>
      <c r="G137" s="350"/>
      <c r="H137" s="78" t="str">
        <f t="shared" si="138"/>
        <v/>
      </c>
      <c r="I137" s="350"/>
      <c r="J137" s="78" t="str">
        <f t="shared" si="139"/>
        <v/>
      </c>
      <c r="K137" s="350"/>
      <c r="L137" s="78" t="str">
        <f t="shared" si="140"/>
        <v/>
      </c>
      <c r="M137" s="350"/>
      <c r="N137" s="78" t="str">
        <f t="shared" si="157"/>
        <v/>
      </c>
      <c r="O137" s="350"/>
      <c r="P137" s="78" t="str">
        <f t="shared" si="141"/>
        <v/>
      </c>
      <c r="Q137" s="350"/>
      <c r="R137" s="78" t="str">
        <f t="shared" si="142"/>
        <v/>
      </c>
      <c r="S137" s="350"/>
      <c r="T137" s="78" t="str">
        <f t="shared" si="143"/>
        <v/>
      </c>
      <c r="U137" s="350"/>
      <c r="V137" s="78" t="str">
        <f t="shared" si="144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1.37E-7</v>
      </c>
      <c r="BU137" s="215" t="str">
        <f t="shared" si="164"/>
        <v>RW Lichtenhof Stein 1</v>
      </c>
      <c r="BV137" s="214">
        <f t="shared" si="165"/>
        <v>62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1"/>
      <c r="F138" s="69" t="str">
        <f t="shared" si="137"/>
        <v/>
      </c>
      <c r="G138" s="351"/>
      <c r="H138" s="69" t="str">
        <f t="shared" si="138"/>
        <v/>
      </c>
      <c r="I138" s="351"/>
      <c r="J138" s="69" t="str">
        <f t="shared" si="139"/>
        <v/>
      </c>
      <c r="K138" s="351"/>
      <c r="L138" s="69" t="str">
        <f t="shared" si="140"/>
        <v/>
      </c>
      <c r="M138" s="351"/>
      <c r="N138" s="69" t="str">
        <f t="shared" si="157"/>
        <v/>
      </c>
      <c r="O138" s="351"/>
      <c r="P138" s="69" t="str">
        <f t="shared" si="141"/>
        <v/>
      </c>
      <c r="Q138" s="351"/>
      <c r="R138" s="69" t="str">
        <f t="shared" si="142"/>
        <v/>
      </c>
      <c r="S138" s="351"/>
      <c r="T138" s="69" t="str">
        <f t="shared" si="143"/>
        <v/>
      </c>
      <c r="U138" s="351"/>
      <c r="V138" s="69" t="str">
        <f t="shared" si="144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1.3799999999999999E-7</v>
      </c>
      <c r="BU138" s="215" t="str">
        <f t="shared" si="164"/>
        <v>RW Lichtenhof Stein 1</v>
      </c>
      <c r="BV138" s="214">
        <f t="shared" si="165"/>
        <v>61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 t="str">
        <f t="shared" si="156"/>
        <v/>
      </c>
      <c r="E139" s="84">
        <f>IF(AD139="","",AD139)</f>
        <v>0</v>
      </c>
      <c r="F139" s="83" t="str">
        <f t="shared" si="137"/>
        <v/>
      </c>
      <c r="G139" s="84">
        <f>IF(AF139="","",AF139)</f>
        <v>0</v>
      </c>
      <c r="H139" s="83" t="str">
        <f t="shared" si="138"/>
        <v/>
      </c>
      <c r="I139" s="84">
        <f>IF(AH139="","",AH139)</f>
        <v>0</v>
      </c>
      <c r="J139" s="83" t="str">
        <f t="shared" si="139"/>
        <v/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 t="str">
        <f t="shared" si="144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0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0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7">
        <f t="shared" si="168"/>
        <v>1</v>
      </c>
      <c r="E142" s="347" t="str">
        <f t="shared" si="168"/>
        <v/>
      </c>
      <c r="F142" s="347">
        <f t="shared" si="168"/>
        <v>4</v>
      </c>
      <c r="G142" s="347" t="str">
        <f t="shared" si="168"/>
        <v/>
      </c>
      <c r="H142" s="347">
        <f t="shared" si="168"/>
        <v>6</v>
      </c>
      <c r="I142" s="347" t="str">
        <f t="shared" si="168"/>
        <v/>
      </c>
      <c r="J142" s="347">
        <f t="shared" si="168"/>
        <v>9</v>
      </c>
      <c r="K142" s="347" t="str">
        <f t="shared" si="168"/>
        <v/>
      </c>
      <c r="L142" s="347">
        <f t="shared" ref="L142:U144" si="169">IF(AK142=0,"",AK142)</f>
        <v>10</v>
      </c>
      <c r="M142" s="347" t="str">
        <f t="shared" si="169"/>
        <v/>
      </c>
      <c r="N142" s="347">
        <f t="shared" si="169"/>
        <v>8</v>
      </c>
      <c r="O142" s="347" t="str">
        <f t="shared" si="169"/>
        <v/>
      </c>
      <c r="P142" s="347">
        <f t="shared" si="169"/>
        <v>3</v>
      </c>
      <c r="Q142" s="347" t="str">
        <f t="shared" si="169"/>
        <v/>
      </c>
      <c r="R142" s="347">
        <f t="shared" si="169"/>
        <v>2</v>
      </c>
      <c r="S142" s="347" t="str">
        <f t="shared" si="169"/>
        <v/>
      </c>
      <c r="T142" s="347">
        <f t="shared" si="169"/>
        <v>7</v>
      </c>
      <c r="U142" s="347" t="str">
        <f t="shared" si="169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VLOOKUP($AA122,Schlüssel!$A$5:$DG$14,43)</f>
        <v>1</v>
      </c>
      <c r="AD142" s="372"/>
      <c r="AE142" s="371">
        <f>VLOOKUP($AA122,Schlüssel!$A$5:$EK$14,44)</f>
        <v>4</v>
      </c>
      <c r="AF142" s="372"/>
      <c r="AG142" s="371">
        <f>VLOOKUP($AA122,Schlüssel!$A$5:$EK$14,45)</f>
        <v>6</v>
      </c>
      <c r="AH142" s="372"/>
      <c r="AI142" s="371">
        <f>VLOOKUP($AA122,Schlüssel!$A$5:$EK$14,46)</f>
        <v>9</v>
      </c>
      <c r="AJ142" s="372"/>
      <c r="AK142" s="371">
        <f>VLOOKUP($AA122,Schlüssel!$A$5:$EK$14,47)</f>
        <v>10</v>
      </c>
      <c r="AL142" s="372"/>
      <c r="AM142" s="371">
        <f>VLOOKUP($AA122,Schlüssel!$A$5:$EK$14,48)</f>
        <v>8</v>
      </c>
      <c r="AN142" s="372"/>
      <c r="AO142" s="371">
        <f>VLOOKUP($AA122,Schlüssel!$A$5:$EK$14,49)</f>
        <v>3</v>
      </c>
      <c r="AP142" s="372"/>
      <c r="AQ142" s="371">
        <f>VLOOKUP($AA122,Schlüssel!$A$5:$EK$14,50)</f>
        <v>2</v>
      </c>
      <c r="AR142" s="372"/>
      <c r="AS142" s="371">
        <f>VLOOKUP($AA122,Schlüssel!$A$5:$EK$14,51)</f>
        <v>7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4" t="str">
        <f t="shared" si="168"/>
        <v>BC Comet Nürnberg</v>
      </c>
      <c r="E143" s="345" t="str">
        <f t="shared" si="168"/>
        <v/>
      </c>
      <c r="F143" s="344" t="str">
        <f t="shared" si="168"/>
        <v>SG DJK Rimpar</v>
      </c>
      <c r="G143" s="345" t="str">
        <f t="shared" si="168"/>
        <v/>
      </c>
      <c r="H143" s="344" t="str">
        <f t="shared" si="168"/>
        <v>SG Rottendorf 1</v>
      </c>
      <c r="I143" s="345" t="str">
        <f t="shared" si="168"/>
        <v/>
      </c>
      <c r="J143" s="344" t="str">
        <f t="shared" si="168"/>
        <v>Bowlinghaus Bamberg 1</v>
      </c>
      <c r="K143" s="345" t="str">
        <f t="shared" si="168"/>
        <v/>
      </c>
      <c r="L143" s="344" t="str">
        <f t="shared" si="169"/>
        <v>High Roller Rosenheim 1</v>
      </c>
      <c r="M143" s="345" t="str">
        <f t="shared" si="169"/>
        <v/>
      </c>
      <c r="N143" s="344" t="str">
        <f t="shared" si="169"/>
        <v>BC EMAX Unterföhring 2</v>
      </c>
      <c r="O143" s="345" t="str">
        <f t="shared" si="169"/>
        <v/>
      </c>
      <c r="P143" s="344" t="str">
        <f t="shared" si="169"/>
        <v>BK München 3</v>
      </c>
      <c r="Q143" s="345" t="str">
        <f t="shared" si="169"/>
        <v/>
      </c>
      <c r="R143" s="344" t="str">
        <f t="shared" si="169"/>
        <v>Bajuwaren München 1</v>
      </c>
      <c r="S143" s="345" t="str">
        <f t="shared" si="169"/>
        <v/>
      </c>
      <c r="T143" s="344" t="str">
        <f t="shared" si="169"/>
        <v>Schanzer Ingolstadt 1</v>
      </c>
      <c r="U143" s="345" t="str">
        <f t="shared" si="169"/>
        <v/>
      </c>
      <c r="V143" s="346"/>
      <c r="W143" s="346"/>
      <c r="AA143" s="90"/>
      <c r="AB143" s="86"/>
      <c r="AC143" s="344" t="str">
        <f>VLOOKUP(AC142,Schlüssel!$A$5:$K$14,2)</f>
        <v>BC Comet Nürnberg</v>
      </c>
      <c r="AD143" s="345"/>
      <c r="AE143" s="344" t="str">
        <f>VLOOKUP(AE142,Schlüssel!$A$5:$K$14,2)</f>
        <v>SG DJK Rimpar</v>
      </c>
      <c r="AF143" s="345"/>
      <c r="AG143" s="344" t="str">
        <f>VLOOKUP(AG142,Schlüssel!$A$5:$K$14,2)</f>
        <v>SG Rottendorf 1</v>
      </c>
      <c r="AH143" s="345"/>
      <c r="AI143" s="344" t="str">
        <f>VLOOKUP(AI142,Schlüssel!$A$5:$K$14,2)</f>
        <v>Bowlinghaus Bamberg 1</v>
      </c>
      <c r="AJ143" s="345"/>
      <c r="AK143" s="344" t="str">
        <f>VLOOKUP(AK142,Schlüssel!$A$5:$K$14,2)</f>
        <v>High Roller Rosenheim 1</v>
      </c>
      <c r="AL143" s="345"/>
      <c r="AM143" s="344" t="str">
        <f>VLOOKUP(AM142,Schlüssel!$A$5:$K$14,2)</f>
        <v>BC EMAX Unterföhring 2</v>
      </c>
      <c r="AN143" s="345"/>
      <c r="AO143" s="344" t="str">
        <f>VLOOKUP(AO142,Schlüssel!$A$5:$K$14,2)</f>
        <v>BK München 3</v>
      </c>
      <c r="AP143" s="345"/>
      <c r="AQ143" s="344" t="str">
        <f>VLOOKUP(AQ142,Schlüssel!$A$5:$K$14,2)</f>
        <v>Bajuwaren München 1</v>
      </c>
      <c r="AR143" s="345"/>
      <c r="AS143" s="344" t="str">
        <f>VLOOKUP(AS142,Schlüssel!$A$5:$K$14,2)</f>
        <v>Schanzer Ingolstadt 1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2" t="str">
        <f t="shared" si="168"/>
        <v/>
      </c>
      <c r="E144" s="342" t="str">
        <f t="shared" si="168"/>
        <v/>
      </c>
      <c r="F144" s="342" t="str">
        <f t="shared" si="168"/>
        <v/>
      </c>
      <c r="G144" s="342" t="str">
        <f t="shared" si="168"/>
        <v/>
      </c>
      <c r="H144" s="342" t="str">
        <f t="shared" si="168"/>
        <v/>
      </c>
      <c r="I144" s="342" t="str">
        <f t="shared" si="168"/>
        <v/>
      </c>
      <c r="J144" s="342" t="str">
        <f t="shared" si="168"/>
        <v/>
      </c>
      <c r="K144" s="342" t="str">
        <f t="shared" si="168"/>
        <v/>
      </c>
      <c r="L144" s="342" t="str">
        <f t="shared" si="169"/>
        <v/>
      </c>
      <c r="M144" s="342" t="str">
        <f t="shared" si="169"/>
        <v/>
      </c>
      <c r="N144" s="342" t="str">
        <f t="shared" si="169"/>
        <v/>
      </c>
      <c r="O144" s="342" t="str">
        <f t="shared" si="169"/>
        <v/>
      </c>
      <c r="P144" s="342" t="str">
        <f t="shared" si="169"/>
        <v/>
      </c>
      <c r="Q144" s="342" t="str">
        <f t="shared" si="169"/>
        <v/>
      </c>
      <c r="R144" s="342" t="str">
        <f t="shared" si="169"/>
        <v/>
      </c>
      <c r="S144" s="342" t="str">
        <f t="shared" si="169"/>
        <v/>
      </c>
      <c r="T144" s="342" t="str">
        <f t="shared" si="169"/>
        <v/>
      </c>
      <c r="U144" s="343" t="str">
        <f t="shared" si="169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0">IF(AA145=0,"",AA145)</f>
        <v>Spieler 1</v>
      </c>
      <c r="C145" s="367" t="str">
        <f t="shared" si="170"/>
        <v/>
      </c>
      <c r="D145" s="340">
        <f>IF(AC145=301,"",AC145)</f>
        <v>0</v>
      </c>
      <c r="E145" s="340" t="str">
        <f>IF(AD145=0,"",AD145)</f>
        <v/>
      </c>
      <c r="F145" s="340">
        <f>IF(AE145=301,"",AE145)</f>
        <v>0</v>
      </c>
      <c r="G145" s="340" t="str">
        <f>IF(AF145=0,"",AF145)</f>
        <v/>
      </c>
      <c r="H145" s="340">
        <f>IF(AG145=301,"",AG145)</f>
        <v>0</v>
      </c>
      <c r="I145" s="340" t="str">
        <f>IF(AH145=0,"",AH145)</f>
        <v/>
      </c>
      <c r="J145" s="340">
        <f>IF(AI145=301,"",AI145)</f>
        <v>0</v>
      </c>
      <c r="K145" s="340" t="str">
        <f>IF(AJ145=0,"",AJ145)</f>
        <v/>
      </c>
      <c r="L145" s="340">
        <f>IF(AK145=301,"",AK145)</f>
        <v>0</v>
      </c>
      <c r="M145" s="340" t="str">
        <f>IF(AL145=0,"",AL145)</f>
        <v/>
      </c>
      <c r="N145" s="340">
        <f>IF(AM145=301,"",AM145)</f>
        <v>0</v>
      </c>
      <c r="O145" s="340" t="str">
        <f>IF(AN145=0,"",AN145)</f>
        <v/>
      </c>
      <c r="P145" s="340">
        <f>IF(AO145=301,"",AO145)</f>
        <v>0</v>
      </c>
      <c r="Q145" s="340" t="str">
        <f>IF(AP145=0,"",AP145)</f>
        <v/>
      </c>
      <c r="R145" s="340">
        <f>IF(AQ145=301,"",AQ145)</f>
        <v>0</v>
      </c>
      <c r="S145" s="340" t="str">
        <f>IF(AR145=0,"",AR145)</f>
        <v/>
      </c>
      <c r="T145" s="340">
        <f>IF(AS145=301,"",AS145)</f>
        <v>0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0</v>
      </c>
      <c r="AD145" s="374"/>
      <c r="AE145" s="373">
        <f>ABS(INDEX(AE:AE,MATCH(AE142,$AA:$AA,0)+5)+INDEX(AE:AE,MATCH(AE142,$AA:$AA,0)+6)+INDEX(AE:AE,MATCH(AE142,$AA:$AA,0)+7))</f>
        <v>0</v>
      </c>
      <c r="AF145" s="374"/>
      <c r="AG145" s="373">
        <f>ABS(INDEX(AG:AG,MATCH(AG142,$AA:$AA,0)+5)+INDEX(AG:AG,MATCH(AG142,$AA:$AA,0)+6)+INDEX(AG:AG,MATCH(AG142,$AA:$AA,0)+7))</f>
        <v>0</v>
      </c>
      <c r="AH145" s="374"/>
      <c r="AI145" s="373">
        <f>ABS(INDEX(AI:AI,MATCH(AI142,$AA:$AA,0)+5)+INDEX(AI:AI,MATCH(AI142,$AA:$AA,0)+6)+INDEX(AI:AI,MATCH(AI142,$AA:$AA,0)+7))</f>
        <v>0</v>
      </c>
      <c r="AJ145" s="374"/>
      <c r="AK145" s="373">
        <f>ABS(INDEX(AK:AK,MATCH(AK142,$AA:$AA,0)+5)+INDEX(AK:AK,MATCH(AK142,$AA:$AA,0)+6)+INDEX(AK:AK,MATCH(AK142,$AA:$AA,0)+7))</f>
        <v>0</v>
      </c>
      <c r="AL145" s="374"/>
      <c r="AM145" s="373">
        <f>ABS(INDEX(AM:AM,MATCH(AM142,$AA:$AA,0)+5)+INDEX(AM:AM,MATCH(AM142,$AA:$AA,0)+6)+INDEX(AM:AM,MATCH(AM142,$AA:$AA,0)+7))</f>
        <v>0</v>
      </c>
      <c r="AN145" s="374"/>
      <c r="AO145" s="373">
        <f>ABS(INDEX(AO:AO,MATCH(AO142,$AA:$AA,0)+5)+INDEX(AO:AO,MATCH(AO142,$AA:$AA,0)+6)+INDEX(AO:AO,MATCH(AO142,$AA:$AA,0)+7))</f>
        <v>0</v>
      </c>
      <c r="AP145" s="374"/>
      <c r="AQ145" s="373">
        <f>ABS(INDEX(AQ:AQ,MATCH(AQ142,$AA:$AA,0)+5)+INDEX(AQ:AQ,MATCH(AQ142,$AA:$AA,0)+6)+INDEX(AQ:AQ,MATCH(AQ142,$AA:$AA,0)+7))</f>
        <v>0</v>
      </c>
      <c r="AR145" s="374"/>
      <c r="AS145" s="373">
        <f>ABS(INDEX(AS:AS,MATCH(AS142,$AA:$AA,0)+5)+INDEX(AS:AS,MATCH(AS142,$AA:$AA,0)+6)+INDEX(AS:AS,MATCH(AS142,$AA:$AA,0)+7))</f>
        <v>0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0"/>
        <v>Spieler 2</v>
      </c>
      <c r="C146" s="367" t="str">
        <f t="shared" si="170"/>
        <v/>
      </c>
      <c r="D146" s="340">
        <f>IF(AC146=301,"",AC146)</f>
        <v>0</v>
      </c>
      <c r="E146" s="340" t="str">
        <f>IF(AD146=0,"",AD146)</f>
        <v/>
      </c>
      <c r="F146" s="340">
        <f>IF(AE146=301,"",AE146)</f>
        <v>0</v>
      </c>
      <c r="G146" s="340" t="str">
        <f>IF(AF146=0,"",AF146)</f>
        <v/>
      </c>
      <c r="H146" s="340">
        <f>IF(AG146=301,"",AG146)</f>
        <v>0</v>
      </c>
      <c r="I146" s="340" t="str">
        <f>IF(AH146=0,"",AH146)</f>
        <v/>
      </c>
      <c r="J146" s="340">
        <f>IF(AI146=301,"",AI146)</f>
        <v>0</v>
      </c>
      <c r="K146" s="340" t="str">
        <f>IF(AJ146=0,"",AJ146)</f>
        <v/>
      </c>
      <c r="L146" s="340">
        <f>IF(AK146=301,"",AK146)</f>
        <v>0</v>
      </c>
      <c r="M146" s="340" t="str">
        <f>IF(AL146=0,"",AL146)</f>
        <v/>
      </c>
      <c r="N146" s="340">
        <f>IF(AM146=301,"",AM146)</f>
        <v>0</v>
      </c>
      <c r="O146" s="340" t="str">
        <f>IF(AN146=0,"",AN146)</f>
        <v/>
      </c>
      <c r="P146" s="340">
        <f>IF(AO146=301,"",AO146)</f>
        <v>0</v>
      </c>
      <c r="Q146" s="340" t="str">
        <f>IF(AP146=0,"",AP146)</f>
        <v/>
      </c>
      <c r="R146" s="340">
        <f>IF(AQ146=301,"",AQ146)</f>
        <v>0</v>
      </c>
      <c r="S146" s="340" t="str">
        <f>IF(AR146=0,"",AR146)</f>
        <v/>
      </c>
      <c r="T146" s="340">
        <f>IF(AS146=301,"",AS146)</f>
        <v>0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0</v>
      </c>
      <c r="AD146" s="376"/>
      <c r="AE146" s="375">
        <f>ABS(INDEX(AE:AE,MATCH(AE142,$AA:$AA,0)+8)+INDEX(AE:AE,MATCH(AE142,$AA:$AA,0)+9)+INDEX(AE:AE,MATCH(AE142,$AA:$AA,0)+10))</f>
        <v>0</v>
      </c>
      <c r="AF146" s="376"/>
      <c r="AG146" s="375">
        <f>ABS(INDEX(AG:AG,MATCH(AG142,$AA:$AA,0)+8)+INDEX(AG:AG,MATCH(AG142,$AA:$AA,0)+9)+INDEX(AG:AG,MATCH(AG142,$AA:$AA,0)+10))</f>
        <v>0</v>
      </c>
      <c r="AH146" s="376"/>
      <c r="AI146" s="375">
        <f>ABS(INDEX(AI:AI,MATCH(AI142,$AA:$AA,0)+8)+INDEX(AI:AI,MATCH(AI142,$AA:$AA,0)+9)+INDEX(AI:AI,MATCH(AI142,$AA:$AA,0)+10))</f>
        <v>0</v>
      </c>
      <c r="AJ146" s="376"/>
      <c r="AK146" s="375">
        <f>ABS(INDEX(AK:AK,MATCH(AK142,$AA:$AA,0)+8)+INDEX(AK:AK,MATCH(AK142,$AA:$AA,0)+9)+INDEX(AK:AK,MATCH(AK142,$AA:$AA,0)+10))</f>
        <v>0</v>
      </c>
      <c r="AL146" s="376"/>
      <c r="AM146" s="375">
        <f>ABS(INDEX(AM:AM,MATCH(AM142,$AA:$AA,0)+8)+INDEX(AM:AM,MATCH(AM142,$AA:$AA,0)+9)+INDEX(AM:AM,MATCH(AM142,$AA:$AA,0)+10))</f>
        <v>0</v>
      </c>
      <c r="AN146" s="376"/>
      <c r="AO146" s="375">
        <f>ABS(INDEX(AO:AO,MATCH(AO142,$AA:$AA,0)+8)+INDEX(AO:AO,MATCH(AO142,$AA:$AA,0)+9)+INDEX(AO:AO,MATCH(AO142,$AA:$AA,0)+10))</f>
        <v>0</v>
      </c>
      <c r="AP146" s="376"/>
      <c r="AQ146" s="375">
        <f>ABS(INDEX(AQ:AQ,MATCH(AQ142,$AA:$AA,0)+8)+INDEX(AQ:AQ,MATCH(AQ142,$AA:$AA,0)+9)+INDEX(AQ:AQ,MATCH(AQ142,$AA:$AA,0)+10))</f>
        <v>0</v>
      </c>
      <c r="AR146" s="376"/>
      <c r="AS146" s="375">
        <f>ABS(INDEX(AS:AS,MATCH(AS142,$AA:$AA,0)+8)+INDEX(AS:AS,MATCH(AS142,$AA:$AA,0)+9)+INDEX(AS:AS,MATCH(AS142,$AA:$AA,0)+10))</f>
        <v>0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0"/>
        <v>Spieler 3</v>
      </c>
      <c r="C147" s="367" t="str">
        <f t="shared" si="170"/>
        <v/>
      </c>
      <c r="D147" s="340">
        <f>IF(AC147=301,"",AC147)</f>
        <v>0</v>
      </c>
      <c r="E147" s="340" t="str">
        <f>IF(AD147=0,"",AD147)</f>
        <v/>
      </c>
      <c r="F147" s="340">
        <f>IF(AE147=301,"",AE147)</f>
        <v>0</v>
      </c>
      <c r="G147" s="340" t="str">
        <f>IF(AF147=0,"",AF147)</f>
        <v/>
      </c>
      <c r="H147" s="340">
        <f>IF(AG147=301,"",AG147)</f>
        <v>0</v>
      </c>
      <c r="I147" s="340" t="str">
        <f>IF(AH147=0,"",AH147)</f>
        <v/>
      </c>
      <c r="J147" s="340">
        <f>IF(AI147=301,"",AI147)</f>
        <v>0</v>
      </c>
      <c r="K147" s="340" t="str">
        <f>IF(AJ147=0,"",AJ147)</f>
        <v/>
      </c>
      <c r="L147" s="340">
        <f>IF(AK147=301,"",AK147)</f>
        <v>0</v>
      </c>
      <c r="M147" s="340" t="str">
        <f>IF(AL147=0,"",AL147)</f>
        <v/>
      </c>
      <c r="N147" s="340">
        <f>IF(AM147=301,"",AM147)</f>
        <v>0</v>
      </c>
      <c r="O147" s="340" t="str">
        <f>IF(AN147=0,"",AN147)</f>
        <v/>
      </c>
      <c r="P147" s="340">
        <f>IF(AO147=301,"",AO147)</f>
        <v>0</v>
      </c>
      <c r="Q147" s="340" t="str">
        <f>IF(AP147=0,"",AP147)</f>
        <v/>
      </c>
      <c r="R147" s="340">
        <f>IF(AQ147=301,"",AQ147)</f>
        <v>0</v>
      </c>
      <c r="S147" s="340" t="str">
        <f>IF(AR147=0,"",AR147)</f>
        <v/>
      </c>
      <c r="T147" s="340">
        <f>IF(AS147=301,"",AS147)</f>
        <v>0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0</v>
      </c>
      <c r="AD147" s="376"/>
      <c r="AE147" s="375">
        <f>ABS(INDEX(AE:AE,MATCH(AE142,$AA:$AA,0)+11)+INDEX(AE:AE,MATCH(AE142,$AA:$AA,0)+12)+INDEX(AE:AE,MATCH(AE142,$AA:$AA,0)+13))</f>
        <v>0</v>
      </c>
      <c r="AF147" s="376"/>
      <c r="AG147" s="375">
        <f>ABS(INDEX(AG:AG,MATCH(AG142,$AA:$AA,0)+11)+INDEX(AG:AG,MATCH(AG142,$AA:$AA,0)+12)+INDEX(AG:AG,MATCH(AG142,$AA:$AA,0)+13))</f>
        <v>0</v>
      </c>
      <c r="AH147" s="376"/>
      <c r="AI147" s="375">
        <f>ABS(INDEX(AI:AI,MATCH(AI142,$AA:$AA,0)+11)+INDEX(AI:AI,MATCH(AI142,$AA:$AA,0)+12)+INDEX(AI:AI,MATCH(AI142,$AA:$AA,0)+13))</f>
        <v>0</v>
      </c>
      <c r="AJ147" s="376"/>
      <c r="AK147" s="375">
        <f>ABS(INDEX(AK:AK,MATCH(AK142,$AA:$AA,0)+11)+INDEX(AK:AK,MATCH(AK142,$AA:$AA,0)+12)+INDEX(AK:AK,MATCH(AK142,$AA:$AA,0)+13))</f>
        <v>0</v>
      </c>
      <c r="AL147" s="376"/>
      <c r="AM147" s="375">
        <f>ABS(INDEX(AM:AM,MATCH(AM142,$AA:$AA,0)+11)+INDEX(AM:AM,MATCH(AM142,$AA:$AA,0)+12)+INDEX(AM:AM,MATCH(AM142,$AA:$AA,0)+13))</f>
        <v>0</v>
      </c>
      <c r="AN147" s="376"/>
      <c r="AO147" s="375">
        <f>ABS(INDEX(AO:AO,MATCH(AO142,$AA:$AA,0)+11)+INDEX(AO:AO,MATCH(AO142,$AA:$AA,0)+12)+INDEX(AO:AO,MATCH(AO142,$AA:$AA,0)+13))</f>
        <v>0</v>
      </c>
      <c r="AP147" s="376"/>
      <c r="AQ147" s="375">
        <f>ABS(INDEX(AQ:AQ,MATCH(AQ142,$AA:$AA,0)+11)+INDEX(AQ:AQ,MATCH(AQ142,$AA:$AA,0)+12)+INDEX(AQ:AQ,MATCH(AQ142,$AA:$AA,0)+13))</f>
        <v>0</v>
      </c>
      <c r="AR147" s="376"/>
      <c r="AS147" s="375">
        <f>ABS(INDEX(AS:AS,MATCH(AS142,$AA:$AA,0)+11)+INDEX(AS:AS,MATCH(AS142,$AA:$AA,0)+12)+INDEX(AS:AS,MATCH(AS142,$AA:$AA,0)+13))</f>
        <v>0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0"/>
        <v>Spieler 4</v>
      </c>
      <c r="C148" s="367" t="str">
        <f t="shared" si="170"/>
        <v/>
      </c>
      <c r="D148" s="340">
        <f>IF(AC148=301,"",AC148)</f>
        <v>0</v>
      </c>
      <c r="E148" s="340" t="str">
        <f>IF(AD148=0,"",AD148)</f>
        <v/>
      </c>
      <c r="F148" s="340">
        <f>IF(AE148=301,"",AE148)</f>
        <v>0</v>
      </c>
      <c r="G148" s="340" t="str">
        <f>IF(AF148=0,"",AF148)</f>
        <v/>
      </c>
      <c r="H148" s="340">
        <f>IF(AG148=301,"",AG148)</f>
        <v>0</v>
      </c>
      <c r="I148" s="340" t="str">
        <f>IF(AH148=0,"",AH148)</f>
        <v/>
      </c>
      <c r="J148" s="340">
        <f>IF(AI148=301,"",AI148)</f>
        <v>0</v>
      </c>
      <c r="K148" s="340" t="str">
        <f>IF(AJ148=0,"",AJ148)</f>
        <v/>
      </c>
      <c r="L148" s="340">
        <f>IF(AK148=301,"",AK148)</f>
        <v>0</v>
      </c>
      <c r="M148" s="340" t="str">
        <f>IF(AL148=0,"",AL148)</f>
        <v/>
      </c>
      <c r="N148" s="340">
        <f>IF(AM148=301,"",AM148)</f>
        <v>0</v>
      </c>
      <c r="O148" s="340" t="str">
        <f>IF(AN148=0,"",AN148)</f>
        <v/>
      </c>
      <c r="P148" s="340">
        <f>IF(AO148=301,"",AO148)</f>
        <v>0</v>
      </c>
      <c r="Q148" s="340" t="str">
        <f>IF(AP148=0,"",AP148)</f>
        <v/>
      </c>
      <c r="R148" s="340">
        <f>IF(AQ148=301,"",AQ148)</f>
        <v>0</v>
      </c>
      <c r="S148" s="340" t="str">
        <f>IF(AR148=0,"",AR148)</f>
        <v/>
      </c>
      <c r="T148" s="340">
        <f>IF(AS148=301,"",AS148)</f>
        <v>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0</v>
      </c>
      <c r="AD148" s="376"/>
      <c r="AE148" s="375">
        <f>ABS(INDEX(AE:AE,MATCH(AE142,$AA:$AA,0)+14)+INDEX(AE:AE,MATCH(AE142,$AA:$AA,0)+15)+INDEX(AE:AE,MATCH(AE142,$AA:$AA,0)+16))</f>
        <v>0</v>
      </c>
      <c r="AF148" s="376"/>
      <c r="AG148" s="375">
        <f>ABS(INDEX(AG:AG,MATCH(AG142,$AA:$AA,0)+14)+INDEX(AG:AG,MATCH(AG142,$AA:$AA,0)+15)+INDEX(AG:AG,MATCH(AG142,$AA:$AA,0)+16))</f>
        <v>0</v>
      </c>
      <c r="AH148" s="376"/>
      <c r="AI148" s="375">
        <f>ABS(INDEX(AI:AI,MATCH(AI142,$AA:$AA,0)+14)+INDEX(AI:AI,MATCH(AI142,$AA:$AA,0)+15)+INDEX(AI:AI,MATCH(AI142,$AA:$AA,0)+16))</f>
        <v>0</v>
      </c>
      <c r="AJ148" s="376"/>
      <c r="AK148" s="375">
        <f>ABS(INDEX(AK:AK,MATCH(AK142,$AA:$AA,0)+14)+INDEX(AK:AK,MATCH(AK142,$AA:$AA,0)+15)+INDEX(AK:AK,MATCH(AK142,$AA:$AA,0)+16))</f>
        <v>0</v>
      </c>
      <c r="AL148" s="376"/>
      <c r="AM148" s="375">
        <f>ABS(INDEX(AM:AM,MATCH(AM142,$AA:$AA,0)+14)+INDEX(AM:AM,MATCH(AM142,$AA:$AA,0)+15)+INDEX(AM:AM,MATCH(AM142,$AA:$AA,0)+16))</f>
        <v>0</v>
      </c>
      <c r="AN148" s="376"/>
      <c r="AO148" s="375">
        <f>ABS(INDEX(AO:AO,MATCH(AO142,$AA:$AA,0)+14)+INDEX(AO:AO,MATCH(AO142,$AA:$AA,0)+15)+INDEX(AO:AO,MATCH(AO142,$AA:$AA,0)+16))</f>
        <v>0</v>
      </c>
      <c r="AP148" s="376"/>
      <c r="AQ148" s="375">
        <f>ABS(INDEX(AQ:AQ,MATCH(AQ142,$AA:$AA,0)+14)+INDEX(AQ:AQ,MATCH(AQ142,$AA:$AA,0)+15)+INDEX(AQ:AQ,MATCH(AQ142,$AA:$AA,0)+16))</f>
        <v>0</v>
      </c>
      <c r="AR148" s="376"/>
      <c r="AS148" s="375">
        <f>ABS(INDEX(AS:AS,MATCH(AS142,$AA:$AA,0)+14)+INDEX(AS:AS,MATCH(AS142,$AA:$AA,0)+15)+INDEX(AS:AS,MATCH(AS142,$AA:$AA,0)+16))</f>
        <v>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0"/>
        <v>Gesamt</v>
      </c>
      <c r="C149" s="356" t="str">
        <f t="shared" si="170"/>
        <v/>
      </c>
      <c r="D149" s="339">
        <f>IF(AC149=1505,"",AC149)</f>
        <v>0</v>
      </c>
      <c r="E149" s="339" t="str">
        <f>IF(AD149=0,"",AD149)</f>
        <v/>
      </c>
      <c r="F149" s="339">
        <f>IF(AE149=1505,"",AE149)</f>
        <v>0</v>
      </c>
      <c r="G149" s="339" t="str">
        <f>IF(AF149=0,"",AF149)</f>
        <v/>
      </c>
      <c r="H149" s="339">
        <f>IF(AG149=1505,"",AG149)</f>
        <v>0</v>
      </c>
      <c r="I149" s="339" t="str">
        <f>IF(AH149=0,"",AH149)</f>
        <v/>
      </c>
      <c r="J149" s="339">
        <f>IF(AI149=1505,"",AI149)</f>
        <v>0</v>
      </c>
      <c r="K149" s="339" t="str">
        <f>IF(AJ149=0,"",AJ149)</f>
        <v/>
      </c>
      <c r="L149" s="339">
        <f>IF(AK149=1505,"",AK149)</f>
        <v>0</v>
      </c>
      <c r="M149" s="339" t="str">
        <f>IF(AL149=0,"",AL149)</f>
        <v/>
      </c>
      <c r="N149" s="339">
        <f>IF(AM149=1505,"",AM149)</f>
        <v>0</v>
      </c>
      <c r="O149" s="339" t="str">
        <f>IF(AN149=0,"",AN149)</f>
        <v/>
      </c>
      <c r="P149" s="339">
        <f>IF(AO149=1505,"",AO149)</f>
        <v>0</v>
      </c>
      <c r="Q149" s="339" t="str">
        <f>IF(AP149=0,"",AP149)</f>
        <v/>
      </c>
      <c r="R149" s="339">
        <f>IF(AQ149=1505,"",AQ149)</f>
        <v>0</v>
      </c>
      <c r="S149" s="339" t="str">
        <f>IF(AR149=0,"",AR149)</f>
        <v/>
      </c>
      <c r="T149" s="339">
        <f>IF(AS149=1505,"",AS149)</f>
        <v>0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0</v>
      </c>
      <c r="AD149" s="356"/>
      <c r="AE149" s="355">
        <f>SUM(AE145:AE148)</f>
        <v>0</v>
      </c>
      <c r="AF149" s="356"/>
      <c r="AG149" s="355">
        <f>SUM(AG145:AG148)</f>
        <v>0</v>
      </c>
      <c r="AH149" s="356"/>
      <c r="AI149" s="355">
        <f>SUM(AI145:AI148)</f>
        <v>0</v>
      </c>
      <c r="AJ149" s="356"/>
      <c r="AK149" s="355">
        <f>SUM(AK145:AK148)</f>
        <v>0</v>
      </c>
      <c r="AL149" s="356"/>
      <c r="AM149" s="355">
        <f>SUM(AM145:AM148)</f>
        <v>0</v>
      </c>
      <c r="AN149" s="356"/>
      <c r="AO149" s="355">
        <f>SUM(AO145:AO148)</f>
        <v>0</v>
      </c>
      <c r="AP149" s="356"/>
      <c r="AQ149" s="355">
        <f>SUM(AQ145:AQ148)</f>
        <v>0</v>
      </c>
      <c r="AR149" s="356"/>
      <c r="AS149" s="355">
        <f>SUM(AS145:AS148)</f>
        <v>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01.02./02.02.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01.02./02.02.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Unterföhring Dreambowl Palace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9">
        <f>IF(AD157="","",AD157)</f>
        <v>0</v>
      </c>
      <c r="F157" s="75" t="str">
        <f t="shared" ref="F157:F170" si="171">IF(AE157=0,"",AE157)</f>
        <v/>
      </c>
      <c r="G157" s="349">
        <f>IF(AF157="","",AF157)</f>
        <v>0</v>
      </c>
      <c r="H157" s="75" t="str">
        <f t="shared" ref="H157:H170" si="172">IF(AG157=0,"",AG157)</f>
        <v/>
      </c>
      <c r="I157" s="349">
        <f>IF(AH157="","",AH157)</f>
        <v>0</v>
      </c>
      <c r="J157" s="75" t="str">
        <f t="shared" ref="J157:J170" si="173">IF(AI157=0,"",AI157)</f>
        <v/>
      </c>
      <c r="K157" s="349">
        <f>IF(AJ157="","",AJ157)</f>
        <v>0</v>
      </c>
      <c r="L157" s="75" t="str">
        <f t="shared" ref="L157:L170" si="174">IF(AK157=0,"",AK157)</f>
        <v/>
      </c>
      <c r="M157" s="349">
        <f>IF(AL157="","",AL157)</f>
        <v>0</v>
      </c>
      <c r="N157" s="75" t="str">
        <f>IF(AM157=0,"",AM157)</f>
        <v/>
      </c>
      <c r="O157" s="349">
        <f>IF(AN157="","",AN157)</f>
        <v>0</v>
      </c>
      <c r="P157" s="75" t="str">
        <f t="shared" ref="P157:P170" si="175">IF(AO157=0,"",AO157)</f>
        <v/>
      </c>
      <c r="Q157" s="349">
        <f>IF(AP157="","",AP157)</f>
        <v>0</v>
      </c>
      <c r="R157" s="75" t="str">
        <f t="shared" ref="R157:R170" si="176">IF(AQ157=0,"",AQ157)</f>
        <v/>
      </c>
      <c r="S157" s="349">
        <f>IF(AR157="","",AR157)</f>
        <v>0</v>
      </c>
      <c r="T157" s="75" t="str">
        <f t="shared" ref="T157:T170" si="177">IF(AS157=0,"",AS157)</f>
        <v/>
      </c>
      <c r="U157" s="349">
        <f>IF(AT157="","",AT157)</f>
        <v>0</v>
      </c>
      <c r="V157" s="75" t="str">
        <f t="shared" ref="V157:V170" si="178">IF(AU157=0,"",AU157)</f>
        <v/>
      </c>
      <c r="W157" s="349">
        <f>IF(AV157="","",AV157)</f>
        <v>0</v>
      </c>
      <c r="Z157" s="352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0">IF(AC157=0,"",AC157)</f>
        <v/>
      </c>
      <c r="BI157" s="215" t="str">
        <f t="shared" ref="BI157:BI168" si="181">IF(AE157=0,"",AE157)</f>
        <v/>
      </c>
      <c r="BJ157" s="215" t="str">
        <f t="shared" ref="BJ157:BJ168" si="182">IF(AG157=0,"",AG157)</f>
        <v/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00000000000001" customHeight="1" x14ac:dyDescent="0.25">
      <c r="A158" s="369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0"/>
      <c r="F158" s="78" t="str">
        <f t="shared" si="171"/>
        <v/>
      </c>
      <c r="G158" s="350"/>
      <c r="H158" s="78" t="str">
        <f t="shared" si="172"/>
        <v/>
      </c>
      <c r="I158" s="350"/>
      <c r="J158" s="78" t="str">
        <f t="shared" si="173"/>
        <v/>
      </c>
      <c r="K158" s="350"/>
      <c r="L158" s="78" t="str">
        <f t="shared" si="174"/>
        <v/>
      </c>
      <c r="M158" s="350"/>
      <c r="N158" s="78" t="str">
        <f t="shared" ref="N158:N170" si="191">IF(AM158=0,"",AM158)</f>
        <v/>
      </c>
      <c r="O158" s="350"/>
      <c r="P158" s="78" t="str">
        <f t="shared" si="175"/>
        <v/>
      </c>
      <c r="Q158" s="350"/>
      <c r="R158" s="78" t="str">
        <f t="shared" si="176"/>
        <v/>
      </c>
      <c r="S158" s="350"/>
      <c r="T158" s="78" t="str">
        <f t="shared" si="177"/>
        <v/>
      </c>
      <c r="U158" s="350"/>
      <c r="V158" s="78" t="str">
        <f t="shared" si="178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1.5800000000000001E-7</v>
      </c>
      <c r="BU158" s="215" t="str">
        <f t="shared" ref="BU158:BU168" si="198">+BU157</f>
        <v>SG Rottendorf 1</v>
      </c>
      <c r="BV158" s="214">
        <f t="shared" ref="BV158:BV168" si="199">RANK(BT158,BT:BT)</f>
        <v>59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00000000000001" customHeight="1" thickBot="1" x14ac:dyDescent="0.3">
      <c r="A159" s="370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1"/>
      <c r="F159" s="69" t="str">
        <f t="shared" si="171"/>
        <v/>
      </c>
      <c r="G159" s="351"/>
      <c r="H159" s="69" t="str">
        <f t="shared" si="172"/>
        <v/>
      </c>
      <c r="I159" s="351"/>
      <c r="J159" s="69" t="str">
        <f t="shared" si="173"/>
        <v/>
      </c>
      <c r="K159" s="351"/>
      <c r="L159" s="69" t="str">
        <f t="shared" si="174"/>
        <v/>
      </c>
      <c r="M159" s="351"/>
      <c r="N159" s="69" t="str">
        <f t="shared" si="191"/>
        <v/>
      </c>
      <c r="O159" s="351"/>
      <c r="P159" s="69" t="str">
        <f t="shared" si="175"/>
        <v/>
      </c>
      <c r="Q159" s="351"/>
      <c r="R159" s="69" t="str">
        <f t="shared" si="176"/>
        <v/>
      </c>
      <c r="S159" s="351"/>
      <c r="T159" s="69" t="str">
        <f t="shared" si="177"/>
        <v/>
      </c>
      <c r="U159" s="351"/>
      <c r="V159" s="69" t="str">
        <f t="shared" si="178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1.5900000000000001E-7</v>
      </c>
      <c r="BU159" s="215" t="str">
        <f t="shared" si="198"/>
        <v>SG Rottendorf 1</v>
      </c>
      <c r="BV159" s="214">
        <f t="shared" si="199"/>
        <v>58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00000000000001" customHeight="1" x14ac:dyDescent="0.25">
      <c r="A160" s="368" t="s">
        <v>2</v>
      </c>
      <c r="B160" s="73" t="str">
        <f t="shared" si="190"/>
        <v/>
      </c>
      <c r="C160" s="74" t="str">
        <f t="shared" si="190"/>
        <v/>
      </c>
      <c r="D160" s="75" t="str">
        <f t="shared" si="190"/>
        <v/>
      </c>
      <c r="E160" s="349">
        <f>IF(AD160="","",AD160)</f>
        <v>0</v>
      </c>
      <c r="F160" s="75" t="str">
        <f t="shared" si="171"/>
        <v/>
      </c>
      <c r="G160" s="349">
        <f>IF(AF160="","",AF160)</f>
        <v>0</v>
      </c>
      <c r="H160" s="75" t="str">
        <f t="shared" si="172"/>
        <v/>
      </c>
      <c r="I160" s="349">
        <f>IF(AH160="","",AH160)</f>
        <v>0</v>
      </c>
      <c r="J160" s="75" t="str">
        <f t="shared" si="173"/>
        <v/>
      </c>
      <c r="K160" s="349">
        <f>IF(AJ160="","",AJ160)</f>
        <v>0</v>
      </c>
      <c r="L160" s="75" t="str">
        <f t="shared" si="174"/>
        <v/>
      </c>
      <c r="M160" s="349">
        <f>IF(AL160="","",AL160)</f>
        <v>0</v>
      </c>
      <c r="N160" s="75" t="str">
        <f t="shared" si="191"/>
        <v/>
      </c>
      <c r="O160" s="349">
        <f>IF(AN160="","",AN160)</f>
        <v>0</v>
      </c>
      <c r="P160" s="75" t="str">
        <f t="shared" si="175"/>
        <v/>
      </c>
      <c r="Q160" s="349">
        <f>IF(AP160="","",AP160)</f>
        <v>0</v>
      </c>
      <c r="R160" s="75" t="str">
        <f t="shared" si="176"/>
        <v/>
      </c>
      <c r="S160" s="349">
        <f>IF(AR160="","",AR160)</f>
        <v>0</v>
      </c>
      <c r="T160" s="75" t="str">
        <f t="shared" si="177"/>
        <v/>
      </c>
      <c r="U160" s="349">
        <f>IF(AT160="","",AT160)</f>
        <v>0</v>
      </c>
      <c r="V160" s="75" t="str">
        <f t="shared" si="178"/>
        <v/>
      </c>
      <c r="W160" s="349">
        <f>IF(AV160="","",AV160)</f>
        <v>0</v>
      </c>
      <c r="Z160" s="352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2"/>
        <v>0</v>
      </c>
      <c r="BE160" s="213">
        <f t="shared" si="193"/>
        <v>0</v>
      </c>
      <c r="BF160" s="215">
        <f t="shared" si="194"/>
        <v>0</v>
      </c>
      <c r="BG160" s="215">
        <f t="shared" si="195"/>
        <v>0</v>
      </c>
      <c r="BH160" s="215" t="str">
        <f t="shared" si="180"/>
        <v/>
      </c>
      <c r="BI160" s="215" t="str">
        <f t="shared" si="181"/>
        <v/>
      </c>
      <c r="BJ160" s="215" t="str">
        <f t="shared" si="182"/>
        <v/>
      </c>
      <c r="BK160" s="215" t="str">
        <f t="shared" si="183"/>
        <v/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0</v>
      </c>
      <c r="BT160" s="215">
        <f t="shared" si="197"/>
        <v>1.6E-7</v>
      </c>
      <c r="BU160" s="215" t="str">
        <f t="shared" si="198"/>
        <v>SG Rottendorf 1</v>
      </c>
      <c r="BV160" s="214">
        <f t="shared" si="199"/>
        <v>57</v>
      </c>
      <c r="BW160" s="215">
        <f t="shared" si="200"/>
        <v>0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00000000000001" customHeight="1" x14ac:dyDescent="0.25">
      <c r="A161" s="369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0"/>
      <c r="F161" s="78" t="str">
        <f t="shared" si="171"/>
        <v/>
      </c>
      <c r="G161" s="350"/>
      <c r="H161" s="78" t="str">
        <f t="shared" si="172"/>
        <v/>
      </c>
      <c r="I161" s="350"/>
      <c r="J161" s="78" t="str">
        <f t="shared" si="173"/>
        <v/>
      </c>
      <c r="K161" s="350"/>
      <c r="L161" s="78" t="str">
        <f t="shared" si="174"/>
        <v/>
      </c>
      <c r="M161" s="350"/>
      <c r="N161" s="78" t="str">
        <f t="shared" si="191"/>
        <v/>
      </c>
      <c r="O161" s="350"/>
      <c r="P161" s="78" t="str">
        <f t="shared" si="175"/>
        <v/>
      </c>
      <c r="Q161" s="350"/>
      <c r="R161" s="78" t="str">
        <f t="shared" si="176"/>
        <v/>
      </c>
      <c r="S161" s="350"/>
      <c r="T161" s="78" t="str">
        <f t="shared" si="177"/>
        <v/>
      </c>
      <c r="U161" s="350"/>
      <c r="V161" s="78" t="str">
        <f t="shared" si="178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1.61E-7</v>
      </c>
      <c r="BU161" s="215" t="str">
        <f t="shared" si="198"/>
        <v>SG Rottendorf 1</v>
      </c>
      <c r="BV161" s="214">
        <f t="shared" si="199"/>
        <v>56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00000000000001" customHeight="1" thickBot="1" x14ac:dyDescent="0.3">
      <c r="A162" s="370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1"/>
      <c r="F162" s="69" t="str">
        <f t="shared" si="171"/>
        <v/>
      </c>
      <c r="G162" s="351"/>
      <c r="H162" s="69" t="str">
        <f t="shared" si="172"/>
        <v/>
      </c>
      <c r="I162" s="351"/>
      <c r="J162" s="69" t="str">
        <f t="shared" si="173"/>
        <v/>
      </c>
      <c r="K162" s="351"/>
      <c r="L162" s="69" t="str">
        <f t="shared" si="174"/>
        <v/>
      </c>
      <c r="M162" s="351"/>
      <c r="N162" s="69" t="str">
        <f t="shared" si="191"/>
        <v/>
      </c>
      <c r="O162" s="351"/>
      <c r="P162" s="69" t="str">
        <f t="shared" si="175"/>
        <v/>
      </c>
      <c r="Q162" s="351"/>
      <c r="R162" s="69" t="str">
        <f t="shared" si="176"/>
        <v/>
      </c>
      <c r="S162" s="351"/>
      <c r="T162" s="69" t="str">
        <f t="shared" si="177"/>
        <v/>
      </c>
      <c r="U162" s="351"/>
      <c r="V162" s="69" t="str">
        <f t="shared" si="178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1.6199999999999999E-7</v>
      </c>
      <c r="BU162" s="215" t="str">
        <f t="shared" si="198"/>
        <v>SG Rottendorf 1</v>
      </c>
      <c r="BV162" s="214">
        <f t="shared" si="199"/>
        <v>55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00000000000001" customHeight="1" x14ac:dyDescent="0.25">
      <c r="A163" s="368" t="s">
        <v>3</v>
      </c>
      <c r="B163" s="73" t="str">
        <f t="shared" si="190"/>
        <v/>
      </c>
      <c r="C163" s="74" t="str">
        <f t="shared" si="190"/>
        <v/>
      </c>
      <c r="D163" s="75" t="str">
        <f t="shared" si="190"/>
        <v/>
      </c>
      <c r="E163" s="349">
        <f>IF(AD163="","",AD163)</f>
        <v>0</v>
      </c>
      <c r="F163" s="75" t="str">
        <f t="shared" si="171"/>
        <v/>
      </c>
      <c r="G163" s="349">
        <f>IF(AF163="","",AF163)</f>
        <v>0</v>
      </c>
      <c r="H163" s="75" t="str">
        <f t="shared" si="172"/>
        <v/>
      </c>
      <c r="I163" s="349">
        <f>IF(AH163="","",AH163)</f>
        <v>0</v>
      </c>
      <c r="J163" s="75" t="str">
        <f t="shared" si="173"/>
        <v/>
      </c>
      <c r="K163" s="349">
        <f>IF(AJ163="","",AJ163)</f>
        <v>0</v>
      </c>
      <c r="L163" s="75" t="str">
        <f t="shared" si="174"/>
        <v/>
      </c>
      <c r="M163" s="349">
        <f>IF(AL163="","",AL163)</f>
        <v>0</v>
      </c>
      <c r="N163" s="75" t="str">
        <f t="shared" si="191"/>
        <v/>
      </c>
      <c r="O163" s="349">
        <f>IF(AN163="","",AN163)</f>
        <v>0</v>
      </c>
      <c r="P163" s="75" t="str">
        <f t="shared" si="175"/>
        <v/>
      </c>
      <c r="Q163" s="349">
        <f>IF(AP163="","",AP163)</f>
        <v>0</v>
      </c>
      <c r="R163" s="75" t="str">
        <f t="shared" si="176"/>
        <v/>
      </c>
      <c r="S163" s="349">
        <f>IF(AR163="","",AR163)</f>
        <v>0</v>
      </c>
      <c r="T163" s="75" t="str">
        <f t="shared" si="177"/>
        <v/>
      </c>
      <c r="U163" s="349">
        <f>IF(AT163="","",AT163)</f>
        <v>0</v>
      </c>
      <c r="V163" s="75" t="str">
        <f t="shared" si="178"/>
        <v/>
      </c>
      <c r="W163" s="349">
        <f>IF(AV163="","",AV163)</f>
        <v>0</v>
      </c>
      <c r="Z163" s="352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2"/>
        <v>0</v>
      </c>
      <c r="BE163" s="213">
        <f t="shared" si="193"/>
        <v>0</v>
      </c>
      <c r="BF163" s="215">
        <f t="shared" si="194"/>
        <v>0</v>
      </c>
      <c r="BG163" s="215">
        <f t="shared" si="195"/>
        <v>0</v>
      </c>
      <c r="BH163" s="215" t="str">
        <f t="shared" si="180"/>
        <v/>
      </c>
      <c r="BI163" s="215" t="str">
        <f t="shared" si="181"/>
        <v/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0</v>
      </c>
      <c r="BT163" s="215">
        <f t="shared" si="197"/>
        <v>1.6299999999999999E-7</v>
      </c>
      <c r="BU163" s="215" t="str">
        <f t="shared" si="198"/>
        <v>SG Rottendorf 1</v>
      </c>
      <c r="BV163" s="214">
        <f t="shared" si="199"/>
        <v>54</v>
      </c>
      <c r="BW163" s="215">
        <f t="shared" si="200"/>
        <v>0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00000000000001" customHeight="1" x14ac:dyDescent="0.25">
      <c r="A164" s="369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50"/>
      <c r="F164" s="78" t="str">
        <f t="shared" si="171"/>
        <v/>
      </c>
      <c r="G164" s="350"/>
      <c r="H164" s="78" t="str">
        <f t="shared" si="172"/>
        <v/>
      </c>
      <c r="I164" s="350"/>
      <c r="J164" s="78" t="str">
        <f t="shared" si="173"/>
        <v/>
      </c>
      <c r="K164" s="350"/>
      <c r="L164" s="78" t="str">
        <f t="shared" si="174"/>
        <v/>
      </c>
      <c r="M164" s="350"/>
      <c r="N164" s="78" t="str">
        <f t="shared" si="191"/>
        <v/>
      </c>
      <c r="O164" s="350"/>
      <c r="P164" s="78" t="str">
        <f t="shared" si="175"/>
        <v/>
      </c>
      <c r="Q164" s="350"/>
      <c r="R164" s="78" t="str">
        <f t="shared" si="176"/>
        <v/>
      </c>
      <c r="S164" s="350"/>
      <c r="T164" s="78" t="str">
        <f t="shared" si="177"/>
        <v/>
      </c>
      <c r="U164" s="350"/>
      <c r="V164" s="78" t="str">
        <f t="shared" si="178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1.6400000000000001E-7</v>
      </c>
      <c r="BU164" s="215" t="str">
        <f t="shared" si="198"/>
        <v>SG Rottendorf 1</v>
      </c>
      <c r="BV164" s="214">
        <f t="shared" si="199"/>
        <v>53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00000000000001" customHeight="1" thickBot="1" x14ac:dyDescent="0.3">
      <c r="A165" s="370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1"/>
      <c r="F165" s="69" t="str">
        <f t="shared" si="171"/>
        <v/>
      </c>
      <c r="G165" s="351"/>
      <c r="H165" s="69" t="str">
        <f t="shared" si="172"/>
        <v/>
      </c>
      <c r="I165" s="351"/>
      <c r="J165" s="69" t="str">
        <f t="shared" si="173"/>
        <v/>
      </c>
      <c r="K165" s="351"/>
      <c r="L165" s="69" t="str">
        <f t="shared" si="174"/>
        <v/>
      </c>
      <c r="M165" s="351"/>
      <c r="N165" s="69" t="str">
        <f t="shared" si="191"/>
        <v/>
      </c>
      <c r="O165" s="351"/>
      <c r="P165" s="69" t="str">
        <f t="shared" si="175"/>
        <v/>
      </c>
      <c r="Q165" s="351"/>
      <c r="R165" s="69" t="str">
        <f t="shared" si="176"/>
        <v/>
      </c>
      <c r="S165" s="351"/>
      <c r="T165" s="69" t="str">
        <f t="shared" si="177"/>
        <v/>
      </c>
      <c r="U165" s="351"/>
      <c r="V165" s="69" t="str">
        <f t="shared" si="178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1.6500000000000001E-7</v>
      </c>
      <c r="BU165" s="215" t="str">
        <f t="shared" si="198"/>
        <v>SG Rottendorf 1</v>
      </c>
      <c r="BV165" s="214">
        <f t="shared" si="199"/>
        <v>52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00000000000001" customHeight="1" x14ac:dyDescent="0.25">
      <c r="A166" s="368" t="s">
        <v>11</v>
      </c>
      <c r="B166" s="73" t="str">
        <f>IF(AA166=0,"",AA166)</f>
        <v/>
      </c>
      <c r="C166" s="74" t="str">
        <f t="shared" si="190"/>
        <v/>
      </c>
      <c r="D166" s="75" t="str">
        <f t="shared" si="190"/>
        <v/>
      </c>
      <c r="E166" s="349">
        <f>IF(AD166="","",AD166)</f>
        <v>0</v>
      </c>
      <c r="F166" s="75" t="str">
        <f t="shared" si="171"/>
        <v/>
      </c>
      <c r="G166" s="349">
        <f>IF(AF166="","",AF166)</f>
        <v>0</v>
      </c>
      <c r="H166" s="75" t="str">
        <f t="shared" si="172"/>
        <v/>
      </c>
      <c r="I166" s="349">
        <f>IF(AH166="","",AH166)</f>
        <v>0</v>
      </c>
      <c r="J166" s="75" t="str">
        <f t="shared" si="173"/>
        <v/>
      </c>
      <c r="K166" s="349">
        <f>IF(AJ166="","",AJ166)</f>
        <v>0</v>
      </c>
      <c r="L166" s="75" t="str">
        <f t="shared" si="174"/>
        <v/>
      </c>
      <c r="M166" s="349">
        <f>IF(AL166="","",AL166)</f>
        <v>0</v>
      </c>
      <c r="N166" s="75" t="str">
        <f t="shared" si="191"/>
        <v/>
      </c>
      <c r="O166" s="349">
        <f>IF(AN166="","",AN166)</f>
        <v>0</v>
      </c>
      <c r="P166" s="75" t="str">
        <f t="shared" si="175"/>
        <v/>
      </c>
      <c r="Q166" s="349">
        <f>IF(AP166="","",AP166)</f>
        <v>0</v>
      </c>
      <c r="R166" s="75" t="str">
        <f t="shared" si="176"/>
        <v/>
      </c>
      <c r="S166" s="349">
        <f>IF(AR166="","",AR166)</f>
        <v>0</v>
      </c>
      <c r="T166" s="75" t="str">
        <f t="shared" si="177"/>
        <v/>
      </c>
      <c r="U166" s="349">
        <f>IF(AT166="","",AT166)</f>
        <v>0</v>
      </c>
      <c r="V166" s="75" t="str">
        <f t="shared" si="178"/>
        <v/>
      </c>
      <c r="W166" s="349">
        <f>IF(AV166="","",AV166)</f>
        <v>0</v>
      </c>
      <c r="Z166" s="352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2"/>
        <v>0</v>
      </c>
      <c r="BE166" s="213">
        <f t="shared" si="193"/>
        <v>0</v>
      </c>
      <c r="BF166" s="215">
        <f t="shared" si="194"/>
        <v>0</v>
      </c>
      <c r="BG166" s="215">
        <f t="shared" si="195"/>
        <v>0</v>
      </c>
      <c r="BH166" s="215" t="str">
        <f t="shared" si="180"/>
        <v/>
      </c>
      <c r="BI166" s="215" t="str">
        <f t="shared" si="181"/>
        <v/>
      </c>
      <c r="BJ166" s="215" t="str">
        <f t="shared" si="182"/>
        <v/>
      </c>
      <c r="BK166" s="215" t="str">
        <f t="shared" si="183"/>
        <v/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0</v>
      </c>
      <c r="BT166" s="215">
        <f t="shared" si="197"/>
        <v>1.66E-7</v>
      </c>
      <c r="BU166" s="215" t="str">
        <f t="shared" si="198"/>
        <v>SG Rottendorf 1</v>
      </c>
      <c r="BV166" s="214">
        <f t="shared" si="199"/>
        <v>51</v>
      </c>
      <c r="BW166" s="215">
        <f t="shared" si="200"/>
        <v>0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50"/>
      <c r="F167" s="78" t="str">
        <f t="shared" si="171"/>
        <v/>
      </c>
      <c r="G167" s="350"/>
      <c r="H167" s="78" t="str">
        <f t="shared" si="172"/>
        <v/>
      </c>
      <c r="I167" s="350"/>
      <c r="J167" s="78" t="str">
        <f t="shared" si="173"/>
        <v/>
      </c>
      <c r="K167" s="350"/>
      <c r="L167" s="78" t="str">
        <f t="shared" si="174"/>
        <v/>
      </c>
      <c r="M167" s="350"/>
      <c r="N167" s="78" t="str">
        <f t="shared" si="191"/>
        <v/>
      </c>
      <c r="O167" s="350"/>
      <c r="P167" s="78" t="str">
        <f t="shared" si="175"/>
        <v/>
      </c>
      <c r="Q167" s="350"/>
      <c r="R167" s="78" t="str">
        <f t="shared" si="176"/>
        <v/>
      </c>
      <c r="S167" s="350"/>
      <c r="T167" s="78" t="str">
        <f t="shared" si="177"/>
        <v/>
      </c>
      <c r="U167" s="350"/>
      <c r="V167" s="78" t="str">
        <f t="shared" si="178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1.67E-7</v>
      </c>
      <c r="BU167" s="215" t="str">
        <f t="shared" si="198"/>
        <v>SG Rottendorf 1</v>
      </c>
      <c r="BV167" s="214">
        <f t="shared" si="199"/>
        <v>50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1"/>
      <c r="F168" s="69" t="str">
        <f t="shared" si="171"/>
        <v/>
      </c>
      <c r="G168" s="351"/>
      <c r="H168" s="69" t="str">
        <f t="shared" si="172"/>
        <v/>
      </c>
      <c r="I168" s="351"/>
      <c r="J168" s="69" t="str">
        <f t="shared" si="173"/>
        <v/>
      </c>
      <c r="K168" s="351"/>
      <c r="L168" s="69" t="str">
        <f t="shared" si="174"/>
        <v/>
      </c>
      <c r="M168" s="351"/>
      <c r="N168" s="69" t="str">
        <f t="shared" si="191"/>
        <v/>
      </c>
      <c r="O168" s="351"/>
      <c r="P168" s="69" t="str">
        <f t="shared" si="175"/>
        <v/>
      </c>
      <c r="Q168" s="351"/>
      <c r="R168" s="69" t="str">
        <f t="shared" si="176"/>
        <v/>
      </c>
      <c r="S168" s="351"/>
      <c r="T168" s="69" t="str">
        <f t="shared" si="177"/>
        <v/>
      </c>
      <c r="U168" s="351"/>
      <c r="V168" s="69" t="str">
        <f t="shared" si="178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1.68E-7</v>
      </c>
      <c r="BU168" s="215" t="str">
        <f t="shared" si="198"/>
        <v>SG Rottendorf 1</v>
      </c>
      <c r="BV168" s="214">
        <f t="shared" si="199"/>
        <v>49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 t="str">
        <f t="shared" si="190"/>
        <v/>
      </c>
      <c r="E169" s="84">
        <f>IF(AD169="","",AD169)</f>
        <v>0</v>
      </c>
      <c r="F169" s="83" t="str">
        <f t="shared" si="171"/>
        <v/>
      </c>
      <c r="G169" s="84">
        <f>IF(AF169="","",AF169)</f>
        <v>0</v>
      </c>
      <c r="H169" s="83" t="str">
        <f t="shared" si="172"/>
        <v/>
      </c>
      <c r="I169" s="84">
        <f>IF(AH169="","",AH169)</f>
        <v>0</v>
      </c>
      <c r="J169" s="83" t="str">
        <f t="shared" si="173"/>
        <v/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 t="str">
        <f t="shared" si="178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0</v>
      </c>
      <c r="F170" s="86" t="str">
        <f t="shared" si="171"/>
        <v/>
      </c>
      <c r="G170" s="87">
        <f>IF(AF170="","",AF170)</f>
        <v>0</v>
      </c>
      <c r="H170" s="86" t="str">
        <f t="shared" si="172"/>
        <v/>
      </c>
      <c r="I170" s="87">
        <f>IF(AH170="","",AH170)</f>
        <v>0</v>
      </c>
      <c r="J170" s="86" t="str">
        <f t="shared" si="173"/>
        <v/>
      </c>
      <c r="K170" s="87">
        <f>IF(AJ170="","",AJ170)</f>
        <v>0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7">
        <f t="shared" si="202"/>
        <v>4</v>
      </c>
      <c r="E172" s="347" t="str">
        <f t="shared" si="202"/>
        <v/>
      </c>
      <c r="F172" s="347">
        <f t="shared" si="202"/>
        <v>7</v>
      </c>
      <c r="G172" s="347" t="str">
        <f t="shared" si="202"/>
        <v/>
      </c>
      <c r="H172" s="347">
        <f t="shared" si="202"/>
        <v>5</v>
      </c>
      <c r="I172" s="347" t="str">
        <f t="shared" si="202"/>
        <v/>
      </c>
      <c r="J172" s="347">
        <f t="shared" si="202"/>
        <v>3</v>
      </c>
      <c r="K172" s="347" t="str">
        <f t="shared" si="202"/>
        <v/>
      </c>
      <c r="L172" s="347">
        <f t="shared" ref="L172:U174" si="203">IF(AK172=0,"",AK172)</f>
        <v>1</v>
      </c>
      <c r="M172" s="347" t="str">
        <f t="shared" si="203"/>
        <v/>
      </c>
      <c r="N172" s="347">
        <f t="shared" si="203"/>
        <v>2</v>
      </c>
      <c r="O172" s="347" t="str">
        <f t="shared" si="203"/>
        <v/>
      </c>
      <c r="P172" s="347">
        <f t="shared" si="203"/>
        <v>8</v>
      </c>
      <c r="Q172" s="347" t="str">
        <f t="shared" si="203"/>
        <v/>
      </c>
      <c r="R172" s="347">
        <f t="shared" si="203"/>
        <v>10</v>
      </c>
      <c r="S172" s="347" t="str">
        <f t="shared" si="203"/>
        <v/>
      </c>
      <c r="T172" s="347">
        <f t="shared" si="203"/>
        <v>9</v>
      </c>
      <c r="U172" s="347" t="str">
        <f t="shared" si="203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VLOOKUP($AA152,Schlüssel!$A$5:$DG$14,43)</f>
        <v>4</v>
      </c>
      <c r="AD172" s="372"/>
      <c r="AE172" s="371">
        <f>VLOOKUP($AA152,Schlüssel!$A$5:$EK$14,44)</f>
        <v>7</v>
      </c>
      <c r="AF172" s="372"/>
      <c r="AG172" s="371">
        <f>VLOOKUP($AA152,Schlüssel!$A$5:$EK$14,45)</f>
        <v>5</v>
      </c>
      <c r="AH172" s="372"/>
      <c r="AI172" s="371">
        <f>VLOOKUP($AA152,Schlüssel!$A$5:$EK$14,46)</f>
        <v>3</v>
      </c>
      <c r="AJ172" s="372"/>
      <c r="AK172" s="371">
        <f>VLOOKUP($AA152,Schlüssel!$A$5:$EK$14,47)</f>
        <v>1</v>
      </c>
      <c r="AL172" s="372"/>
      <c r="AM172" s="371">
        <f>VLOOKUP($AA152,Schlüssel!$A$5:$EK$14,48)</f>
        <v>2</v>
      </c>
      <c r="AN172" s="372"/>
      <c r="AO172" s="371">
        <f>VLOOKUP($AA152,Schlüssel!$A$5:$EK$14,49)</f>
        <v>8</v>
      </c>
      <c r="AP172" s="372"/>
      <c r="AQ172" s="371">
        <f>VLOOKUP($AA152,Schlüssel!$A$5:$EK$14,50)</f>
        <v>10</v>
      </c>
      <c r="AR172" s="372"/>
      <c r="AS172" s="371">
        <f>VLOOKUP($AA152,Schlüssel!$A$5:$EK$14,51)</f>
        <v>9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4" t="str">
        <f t="shared" si="202"/>
        <v>SG DJK Rimpar</v>
      </c>
      <c r="E173" s="345" t="str">
        <f t="shared" si="202"/>
        <v/>
      </c>
      <c r="F173" s="344" t="str">
        <f t="shared" si="202"/>
        <v>Schanzer Ingolstadt 1</v>
      </c>
      <c r="G173" s="345" t="str">
        <f t="shared" si="202"/>
        <v/>
      </c>
      <c r="H173" s="344" t="str">
        <f t="shared" si="202"/>
        <v>RW Lichtenhof Stein 1</v>
      </c>
      <c r="I173" s="345" t="str">
        <f t="shared" si="202"/>
        <v/>
      </c>
      <c r="J173" s="344" t="str">
        <f t="shared" si="202"/>
        <v>BK München 3</v>
      </c>
      <c r="K173" s="345" t="str">
        <f t="shared" si="202"/>
        <v/>
      </c>
      <c r="L173" s="344" t="str">
        <f t="shared" si="203"/>
        <v>BC Comet Nürnberg</v>
      </c>
      <c r="M173" s="345" t="str">
        <f t="shared" si="203"/>
        <v/>
      </c>
      <c r="N173" s="344" t="str">
        <f t="shared" si="203"/>
        <v>Bajuwaren München 1</v>
      </c>
      <c r="O173" s="345" t="str">
        <f t="shared" si="203"/>
        <v/>
      </c>
      <c r="P173" s="344" t="str">
        <f t="shared" si="203"/>
        <v>BC EMAX Unterföhring 2</v>
      </c>
      <c r="Q173" s="345" t="str">
        <f t="shared" si="203"/>
        <v/>
      </c>
      <c r="R173" s="344" t="str">
        <f t="shared" si="203"/>
        <v>High Roller Rosenheim 1</v>
      </c>
      <c r="S173" s="345" t="str">
        <f t="shared" si="203"/>
        <v/>
      </c>
      <c r="T173" s="344" t="str">
        <f t="shared" si="203"/>
        <v>Bowlinghaus Bamberg 1</v>
      </c>
      <c r="U173" s="345" t="str">
        <f t="shared" si="203"/>
        <v/>
      </c>
      <c r="V173" s="346"/>
      <c r="W173" s="346"/>
      <c r="AA173" s="90"/>
      <c r="AB173" s="86"/>
      <c r="AC173" s="344" t="str">
        <f>VLOOKUP(AC172,Schlüssel!$A$5:$K$14,2)</f>
        <v>SG DJK Rimpar</v>
      </c>
      <c r="AD173" s="345"/>
      <c r="AE173" s="344" t="str">
        <f>VLOOKUP(AE172,Schlüssel!$A$5:$K$14,2)</f>
        <v>Schanzer Ingolstadt 1</v>
      </c>
      <c r="AF173" s="345"/>
      <c r="AG173" s="344" t="str">
        <f>VLOOKUP(AG172,Schlüssel!$A$5:$K$14,2)</f>
        <v>RW Lichtenhof Stein 1</v>
      </c>
      <c r="AH173" s="345"/>
      <c r="AI173" s="344" t="str">
        <f>VLOOKUP(AI172,Schlüssel!$A$5:$K$14,2)</f>
        <v>BK München 3</v>
      </c>
      <c r="AJ173" s="345"/>
      <c r="AK173" s="344" t="str">
        <f>VLOOKUP(AK172,Schlüssel!$A$5:$K$14,2)</f>
        <v>BC Comet Nürnberg</v>
      </c>
      <c r="AL173" s="345"/>
      <c r="AM173" s="344" t="str">
        <f>VLOOKUP(AM172,Schlüssel!$A$5:$K$14,2)</f>
        <v>Bajuwaren München 1</v>
      </c>
      <c r="AN173" s="345"/>
      <c r="AO173" s="344" t="str">
        <f>VLOOKUP(AO172,Schlüssel!$A$5:$K$14,2)</f>
        <v>BC EMAX Unterföhring 2</v>
      </c>
      <c r="AP173" s="345"/>
      <c r="AQ173" s="344" t="str">
        <f>VLOOKUP(AQ172,Schlüssel!$A$5:$K$14,2)</f>
        <v>High Roller Rosenheim 1</v>
      </c>
      <c r="AR173" s="345"/>
      <c r="AS173" s="344" t="str">
        <f>VLOOKUP(AS172,Schlüssel!$A$5:$K$14,2)</f>
        <v>Bowlinghaus Bamberg 1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2" t="str">
        <f t="shared" si="202"/>
        <v/>
      </c>
      <c r="E174" s="342" t="str">
        <f t="shared" si="202"/>
        <v/>
      </c>
      <c r="F174" s="342" t="str">
        <f t="shared" si="202"/>
        <v/>
      </c>
      <c r="G174" s="342" t="str">
        <f t="shared" si="202"/>
        <v/>
      </c>
      <c r="H174" s="342" t="str">
        <f t="shared" si="202"/>
        <v/>
      </c>
      <c r="I174" s="342" t="str">
        <f t="shared" si="202"/>
        <v/>
      </c>
      <c r="J174" s="342" t="str">
        <f t="shared" si="202"/>
        <v/>
      </c>
      <c r="K174" s="342" t="str">
        <f t="shared" si="202"/>
        <v/>
      </c>
      <c r="L174" s="342" t="str">
        <f t="shared" si="203"/>
        <v/>
      </c>
      <c r="M174" s="342" t="str">
        <f t="shared" si="203"/>
        <v/>
      </c>
      <c r="N174" s="342" t="str">
        <f t="shared" si="203"/>
        <v/>
      </c>
      <c r="O174" s="342" t="str">
        <f t="shared" si="203"/>
        <v/>
      </c>
      <c r="P174" s="342" t="str">
        <f t="shared" si="203"/>
        <v/>
      </c>
      <c r="Q174" s="342" t="str">
        <f t="shared" si="203"/>
        <v/>
      </c>
      <c r="R174" s="342" t="str">
        <f t="shared" si="203"/>
        <v/>
      </c>
      <c r="S174" s="342" t="str">
        <f t="shared" si="203"/>
        <v/>
      </c>
      <c r="T174" s="342" t="str">
        <f t="shared" si="203"/>
        <v/>
      </c>
      <c r="U174" s="343" t="str">
        <f t="shared" si="203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4">IF(AA175=0,"",AA175)</f>
        <v>Spieler 1</v>
      </c>
      <c r="C175" s="367" t="str">
        <f t="shared" si="204"/>
        <v/>
      </c>
      <c r="D175" s="340">
        <f>IF(AC175=301,"",AC175)</f>
        <v>0</v>
      </c>
      <c r="E175" s="340" t="str">
        <f>IF(AD175=0,"",AD175)</f>
        <v/>
      </c>
      <c r="F175" s="340">
        <f>IF(AE175=301,"",AE175)</f>
        <v>0</v>
      </c>
      <c r="G175" s="340" t="str">
        <f>IF(AF175=0,"",AF175)</f>
        <v/>
      </c>
      <c r="H175" s="340">
        <f>IF(AG175=301,"",AG175)</f>
        <v>0</v>
      </c>
      <c r="I175" s="340" t="str">
        <f>IF(AH175=0,"",AH175)</f>
        <v/>
      </c>
      <c r="J175" s="340">
        <f>IF(AI175=301,"",AI175)</f>
        <v>0</v>
      </c>
      <c r="K175" s="340" t="str">
        <f>IF(AJ175=0,"",AJ175)</f>
        <v/>
      </c>
      <c r="L175" s="340">
        <f>IF(AK175=301,"",AK175)</f>
        <v>0</v>
      </c>
      <c r="M175" s="340" t="str">
        <f>IF(AL175=0,"",AL175)</f>
        <v/>
      </c>
      <c r="N175" s="340">
        <f>IF(AM175=301,"",AM175)</f>
        <v>0</v>
      </c>
      <c r="O175" s="340" t="str">
        <f>IF(AN175=0,"",AN175)</f>
        <v/>
      </c>
      <c r="P175" s="340">
        <f>IF(AO175=301,"",AO175)</f>
        <v>0</v>
      </c>
      <c r="Q175" s="340" t="str">
        <f>IF(AP175=0,"",AP175)</f>
        <v/>
      </c>
      <c r="R175" s="340">
        <f>IF(AQ175=301,"",AQ175)</f>
        <v>0</v>
      </c>
      <c r="S175" s="340" t="str">
        <f>IF(AR175=0,"",AR175)</f>
        <v/>
      </c>
      <c r="T175" s="340">
        <f>IF(AS175=301,"",AS175)</f>
        <v>0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0</v>
      </c>
      <c r="AD175" s="374"/>
      <c r="AE175" s="373">
        <f>ABS(INDEX(AE:AE,MATCH(AE172,$AA:$AA,0)+5)+INDEX(AE:AE,MATCH(AE172,$AA:$AA,0)+6)+INDEX(AE:AE,MATCH(AE172,$AA:$AA,0)+7))</f>
        <v>0</v>
      </c>
      <c r="AF175" s="374"/>
      <c r="AG175" s="373">
        <f>ABS(INDEX(AG:AG,MATCH(AG172,$AA:$AA,0)+5)+INDEX(AG:AG,MATCH(AG172,$AA:$AA,0)+6)+INDEX(AG:AG,MATCH(AG172,$AA:$AA,0)+7))</f>
        <v>0</v>
      </c>
      <c r="AH175" s="374"/>
      <c r="AI175" s="373">
        <f>ABS(INDEX(AI:AI,MATCH(AI172,$AA:$AA,0)+5)+INDEX(AI:AI,MATCH(AI172,$AA:$AA,0)+6)+INDEX(AI:AI,MATCH(AI172,$AA:$AA,0)+7))</f>
        <v>0</v>
      </c>
      <c r="AJ175" s="374"/>
      <c r="AK175" s="373">
        <f>ABS(INDEX(AK:AK,MATCH(AK172,$AA:$AA,0)+5)+INDEX(AK:AK,MATCH(AK172,$AA:$AA,0)+6)+INDEX(AK:AK,MATCH(AK172,$AA:$AA,0)+7))</f>
        <v>0</v>
      </c>
      <c r="AL175" s="374"/>
      <c r="AM175" s="373">
        <f>ABS(INDEX(AM:AM,MATCH(AM172,$AA:$AA,0)+5)+INDEX(AM:AM,MATCH(AM172,$AA:$AA,0)+6)+INDEX(AM:AM,MATCH(AM172,$AA:$AA,0)+7))</f>
        <v>0</v>
      </c>
      <c r="AN175" s="374"/>
      <c r="AO175" s="373">
        <f>ABS(INDEX(AO:AO,MATCH(AO172,$AA:$AA,0)+5)+INDEX(AO:AO,MATCH(AO172,$AA:$AA,0)+6)+INDEX(AO:AO,MATCH(AO172,$AA:$AA,0)+7))</f>
        <v>0</v>
      </c>
      <c r="AP175" s="374"/>
      <c r="AQ175" s="373">
        <f>ABS(INDEX(AQ:AQ,MATCH(AQ172,$AA:$AA,0)+5)+INDEX(AQ:AQ,MATCH(AQ172,$AA:$AA,0)+6)+INDEX(AQ:AQ,MATCH(AQ172,$AA:$AA,0)+7))</f>
        <v>0</v>
      </c>
      <c r="AR175" s="374"/>
      <c r="AS175" s="373">
        <f>ABS(INDEX(AS:AS,MATCH(AS172,$AA:$AA,0)+5)+INDEX(AS:AS,MATCH(AS172,$AA:$AA,0)+6)+INDEX(AS:AS,MATCH(AS172,$AA:$AA,0)+7))</f>
        <v>0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4"/>
        <v>Spieler 2</v>
      </c>
      <c r="C176" s="367" t="str">
        <f t="shared" si="204"/>
        <v/>
      </c>
      <c r="D176" s="340">
        <f>IF(AC176=301,"",AC176)</f>
        <v>0</v>
      </c>
      <c r="E176" s="340" t="str">
        <f>IF(AD176=0,"",AD176)</f>
        <v/>
      </c>
      <c r="F176" s="340">
        <f>IF(AE176=301,"",AE176)</f>
        <v>0</v>
      </c>
      <c r="G176" s="340" t="str">
        <f>IF(AF176=0,"",AF176)</f>
        <v/>
      </c>
      <c r="H176" s="340">
        <f>IF(AG176=301,"",AG176)</f>
        <v>0</v>
      </c>
      <c r="I176" s="340" t="str">
        <f>IF(AH176=0,"",AH176)</f>
        <v/>
      </c>
      <c r="J176" s="340">
        <f>IF(AI176=301,"",AI176)</f>
        <v>0</v>
      </c>
      <c r="K176" s="340" t="str">
        <f>IF(AJ176=0,"",AJ176)</f>
        <v/>
      </c>
      <c r="L176" s="340">
        <f>IF(AK176=301,"",AK176)</f>
        <v>0</v>
      </c>
      <c r="M176" s="340" t="str">
        <f>IF(AL176=0,"",AL176)</f>
        <v/>
      </c>
      <c r="N176" s="340">
        <f>IF(AM176=301,"",AM176)</f>
        <v>0</v>
      </c>
      <c r="O176" s="340" t="str">
        <f>IF(AN176=0,"",AN176)</f>
        <v/>
      </c>
      <c r="P176" s="340">
        <f>IF(AO176=301,"",AO176)</f>
        <v>0</v>
      </c>
      <c r="Q176" s="340" t="str">
        <f>IF(AP176=0,"",AP176)</f>
        <v/>
      </c>
      <c r="R176" s="340">
        <f>IF(AQ176=301,"",AQ176)</f>
        <v>0</v>
      </c>
      <c r="S176" s="340" t="str">
        <f>IF(AR176=0,"",AR176)</f>
        <v/>
      </c>
      <c r="T176" s="340">
        <f>IF(AS176=301,"",AS176)</f>
        <v>0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0</v>
      </c>
      <c r="AD176" s="376"/>
      <c r="AE176" s="375">
        <f>ABS(INDEX(AE:AE,MATCH(AE172,$AA:$AA,0)+8)+INDEX(AE:AE,MATCH(AE172,$AA:$AA,0)+9)+INDEX(AE:AE,MATCH(AE172,$AA:$AA,0)+10))</f>
        <v>0</v>
      </c>
      <c r="AF176" s="376"/>
      <c r="AG176" s="375">
        <f>ABS(INDEX(AG:AG,MATCH(AG172,$AA:$AA,0)+8)+INDEX(AG:AG,MATCH(AG172,$AA:$AA,0)+9)+INDEX(AG:AG,MATCH(AG172,$AA:$AA,0)+10))</f>
        <v>0</v>
      </c>
      <c r="AH176" s="376"/>
      <c r="AI176" s="375">
        <f>ABS(INDEX(AI:AI,MATCH(AI172,$AA:$AA,0)+8)+INDEX(AI:AI,MATCH(AI172,$AA:$AA,0)+9)+INDEX(AI:AI,MATCH(AI172,$AA:$AA,0)+10))</f>
        <v>0</v>
      </c>
      <c r="AJ176" s="376"/>
      <c r="AK176" s="375">
        <f>ABS(INDEX(AK:AK,MATCH(AK172,$AA:$AA,0)+8)+INDEX(AK:AK,MATCH(AK172,$AA:$AA,0)+9)+INDEX(AK:AK,MATCH(AK172,$AA:$AA,0)+10))</f>
        <v>0</v>
      </c>
      <c r="AL176" s="376"/>
      <c r="AM176" s="375">
        <f>ABS(INDEX(AM:AM,MATCH(AM172,$AA:$AA,0)+8)+INDEX(AM:AM,MATCH(AM172,$AA:$AA,0)+9)+INDEX(AM:AM,MATCH(AM172,$AA:$AA,0)+10))</f>
        <v>0</v>
      </c>
      <c r="AN176" s="376"/>
      <c r="AO176" s="375">
        <f>ABS(INDEX(AO:AO,MATCH(AO172,$AA:$AA,0)+8)+INDEX(AO:AO,MATCH(AO172,$AA:$AA,0)+9)+INDEX(AO:AO,MATCH(AO172,$AA:$AA,0)+10))</f>
        <v>0</v>
      </c>
      <c r="AP176" s="376"/>
      <c r="AQ176" s="375">
        <f>ABS(INDEX(AQ:AQ,MATCH(AQ172,$AA:$AA,0)+8)+INDEX(AQ:AQ,MATCH(AQ172,$AA:$AA,0)+9)+INDEX(AQ:AQ,MATCH(AQ172,$AA:$AA,0)+10))</f>
        <v>0</v>
      </c>
      <c r="AR176" s="376"/>
      <c r="AS176" s="375">
        <f>ABS(INDEX(AS:AS,MATCH(AS172,$AA:$AA,0)+8)+INDEX(AS:AS,MATCH(AS172,$AA:$AA,0)+9)+INDEX(AS:AS,MATCH(AS172,$AA:$AA,0)+10))</f>
        <v>0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4"/>
        <v>Spieler 3</v>
      </c>
      <c r="C177" s="367" t="str">
        <f t="shared" si="204"/>
        <v/>
      </c>
      <c r="D177" s="340">
        <f>IF(AC177=301,"",AC177)</f>
        <v>0</v>
      </c>
      <c r="E177" s="340" t="str">
        <f>IF(AD177=0,"",AD177)</f>
        <v/>
      </c>
      <c r="F177" s="340">
        <f>IF(AE177=301,"",AE177)</f>
        <v>0</v>
      </c>
      <c r="G177" s="340" t="str">
        <f>IF(AF177=0,"",AF177)</f>
        <v/>
      </c>
      <c r="H177" s="340">
        <f>IF(AG177=301,"",AG177)</f>
        <v>0</v>
      </c>
      <c r="I177" s="340" t="str">
        <f>IF(AH177=0,"",AH177)</f>
        <v/>
      </c>
      <c r="J177" s="340">
        <f>IF(AI177=301,"",AI177)</f>
        <v>0</v>
      </c>
      <c r="K177" s="340" t="str">
        <f>IF(AJ177=0,"",AJ177)</f>
        <v/>
      </c>
      <c r="L177" s="340">
        <f>IF(AK177=301,"",AK177)</f>
        <v>0</v>
      </c>
      <c r="M177" s="340" t="str">
        <f>IF(AL177=0,"",AL177)</f>
        <v/>
      </c>
      <c r="N177" s="340">
        <f>IF(AM177=301,"",AM177)</f>
        <v>0</v>
      </c>
      <c r="O177" s="340" t="str">
        <f>IF(AN177=0,"",AN177)</f>
        <v/>
      </c>
      <c r="P177" s="340">
        <f>IF(AO177=301,"",AO177)</f>
        <v>0</v>
      </c>
      <c r="Q177" s="340" t="str">
        <f>IF(AP177=0,"",AP177)</f>
        <v/>
      </c>
      <c r="R177" s="340">
        <f>IF(AQ177=301,"",AQ177)</f>
        <v>0</v>
      </c>
      <c r="S177" s="340" t="str">
        <f>IF(AR177=0,"",AR177)</f>
        <v/>
      </c>
      <c r="T177" s="340">
        <f>IF(AS177=301,"",AS177)</f>
        <v>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0</v>
      </c>
      <c r="AD177" s="376"/>
      <c r="AE177" s="375">
        <f>ABS(INDEX(AE:AE,MATCH(AE172,$AA:$AA,0)+11)+INDEX(AE:AE,MATCH(AE172,$AA:$AA,0)+12)+INDEX(AE:AE,MATCH(AE172,$AA:$AA,0)+13))</f>
        <v>0</v>
      </c>
      <c r="AF177" s="376"/>
      <c r="AG177" s="375">
        <f>ABS(INDEX(AG:AG,MATCH(AG172,$AA:$AA,0)+11)+INDEX(AG:AG,MATCH(AG172,$AA:$AA,0)+12)+INDEX(AG:AG,MATCH(AG172,$AA:$AA,0)+13))</f>
        <v>0</v>
      </c>
      <c r="AH177" s="376"/>
      <c r="AI177" s="375">
        <f>ABS(INDEX(AI:AI,MATCH(AI172,$AA:$AA,0)+11)+INDEX(AI:AI,MATCH(AI172,$AA:$AA,0)+12)+INDEX(AI:AI,MATCH(AI172,$AA:$AA,0)+13))</f>
        <v>0</v>
      </c>
      <c r="AJ177" s="376"/>
      <c r="AK177" s="375">
        <f>ABS(INDEX(AK:AK,MATCH(AK172,$AA:$AA,0)+11)+INDEX(AK:AK,MATCH(AK172,$AA:$AA,0)+12)+INDEX(AK:AK,MATCH(AK172,$AA:$AA,0)+13))</f>
        <v>0</v>
      </c>
      <c r="AL177" s="376"/>
      <c r="AM177" s="375">
        <f>ABS(INDEX(AM:AM,MATCH(AM172,$AA:$AA,0)+11)+INDEX(AM:AM,MATCH(AM172,$AA:$AA,0)+12)+INDEX(AM:AM,MATCH(AM172,$AA:$AA,0)+13))</f>
        <v>0</v>
      </c>
      <c r="AN177" s="376"/>
      <c r="AO177" s="375">
        <f>ABS(INDEX(AO:AO,MATCH(AO172,$AA:$AA,0)+11)+INDEX(AO:AO,MATCH(AO172,$AA:$AA,0)+12)+INDEX(AO:AO,MATCH(AO172,$AA:$AA,0)+13))</f>
        <v>0</v>
      </c>
      <c r="AP177" s="376"/>
      <c r="AQ177" s="375">
        <f>ABS(INDEX(AQ:AQ,MATCH(AQ172,$AA:$AA,0)+11)+INDEX(AQ:AQ,MATCH(AQ172,$AA:$AA,0)+12)+INDEX(AQ:AQ,MATCH(AQ172,$AA:$AA,0)+13))</f>
        <v>0</v>
      </c>
      <c r="AR177" s="376"/>
      <c r="AS177" s="375">
        <f>ABS(INDEX(AS:AS,MATCH(AS172,$AA:$AA,0)+11)+INDEX(AS:AS,MATCH(AS172,$AA:$AA,0)+12)+INDEX(AS:AS,MATCH(AS172,$AA:$AA,0)+13))</f>
        <v>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4"/>
        <v>Spieler 4</v>
      </c>
      <c r="C178" s="367" t="str">
        <f t="shared" si="204"/>
        <v/>
      </c>
      <c r="D178" s="340">
        <f>IF(AC178=301,"",AC178)</f>
        <v>0</v>
      </c>
      <c r="E178" s="340" t="str">
        <f>IF(AD178=0,"",AD178)</f>
        <v/>
      </c>
      <c r="F178" s="340">
        <f>IF(AE178=301,"",AE178)</f>
        <v>0</v>
      </c>
      <c r="G178" s="340" t="str">
        <f>IF(AF178=0,"",AF178)</f>
        <v/>
      </c>
      <c r="H178" s="340">
        <f>IF(AG178=301,"",AG178)</f>
        <v>0</v>
      </c>
      <c r="I178" s="340" t="str">
        <f>IF(AH178=0,"",AH178)</f>
        <v/>
      </c>
      <c r="J178" s="340">
        <f>IF(AI178=301,"",AI178)</f>
        <v>0</v>
      </c>
      <c r="K178" s="340" t="str">
        <f>IF(AJ178=0,"",AJ178)</f>
        <v/>
      </c>
      <c r="L178" s="340">
        <f>IF(AK178=301,"",AK178)</f>
        <v>0</v>
      </c>
      <c r="M178" s="340" t="str">
        <f>IF(AL178=0,"",AL178)</f>
        <v/>
      </c>
      <c r="N178" s="340">
        <f>IF(AM178=301,"",AM178)</f>
        <v>0</v>
      </c>
      <c r="O178" s="340" t="str">
        <f>IF(AN178=0,"",AN178)</f>
        <v/>
      </c>
      <c r="P178" s="340">
        <f>IF(AO178=301,"",AO178)</f>
        <v>0</v>
      </c>
      <c r="Q178" s="340" t="str">
        <f>IF(AP178=0,"",AP178)</f>
        <v/>
      </c>
      <c r="R178" s="340">
        <f>IF(AQ178=301,"",AQ178)</f>
        <v>0</v>
      </c>
      <c r="S178" s="340" t="str">
        <f>IF(AR178=0,"",AR178)</f>
        <v/>
      </c>
      <c r="T178" s="340">
        <f>IF(AS178=301,"",AS178)</f>
        <v>0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0</v>
      </c>
      <c r="AD178" s="376"/>
      <c r="AE178" s="375">
        <f>ABS(INDEX(AE:AE,MATCH(AE172,$AA:$AA,0)+14)+INDEX(AE:AE,MATCH(AE172,$AA:$AA,0)+15)+INDEX(AE:AE,MATCH(AE172,$AA:$AA,0)+16))</f>
        <v>0</v>
      </c>
      <c r="AF178" s="376"/>
      <c r="AG178" s="375">
        <f>ABS(INDEX(AG:AG,MATCH(AG172,$AA:$AA,0)+14)+INDEX(AG:AG,MATCH(AG172,$AA:$AA,0)+15)+INDEX(AG:AG,MATCH(AG172,$AA:$AA,0)+16))</f>
        <v>0</v>
      </c>
      <c r="AH178" s="376"/>
      <c r="AI178" s="375">
        <f>ABS(INDEX(AI:AI,MATCH(AI172,$AA:$AA,0)+14)+INDEX(AI:AI,MATCH(AI172,$AA:$AA,0)+15)+INDEX(AI:AI,MATCH(AI172,$AA:$AA,0)+16))</f>
        <v>0</v>
      </c>
      <c r="AJ178" s="376"/>
      <c r="AK178" s="375">
        <f>ABS(INDEX(AK:AK,MATCH(AK172,$AA:$AA,0)+14)+INDEX(AK:AK,MATCH(AK172,$AA:$AA,0)+15)+INDEX(AK:AK,MATCH(AK172,$AA:$AA,0)+16))</f>
        <v>0</v>
      </c>
      <c r="AL178" s="376"/>
      <c r="AM178" s="375">
        <f>ABS(INDEX(AM:AM,MATCH(AM172,$AA:$AA,0)+14)+INDEX(AM:AM,MATCH(AM172,$AA:$AA,0)+15)+INDEX(AM:AM,MATCH(AM172,$AA:$AA,0)+16))</f>
        <v>0</v>
      </c>
      <c r="AN178" s="376"/>
      <c r="AO178" s="375">
        <f>ABS(INDEX(AO:AO,MATCH(AO172,$AA:$AA,0)+14)+INDEX(AO:AO,MATCH(AO172,$AA:$AA,0)+15)+INDEX(AO:AO,MATCH(AO172,$AA:$AA,0)+16))</f>
        <v>0</v>
      </c>
      <c r="AP178" s="376"/>
      <c r="AQ178" s="375">
        <f>ABS(INDEX(AQ:AQ,MATCH(AQ172,$AA:$AA,0)+14)+INDEX(AQ:AQ,MATCH(AQ172,$AA:$AA,0)+15)+INDEX(AQ:AQ,MATCH(AQ172,$AA:$AA,0)+16))</f>
        <v>0</v>
      </c>
      <c r="AR178" s="376"/>
      <c r="AS178" s="375">
        <f>ABS(INDEX(AS:AS,MATCH(AS172,$AA:$AA,0)+14)+INDEX(AS:AS,MATCH(AS172,$AA:$AA,0)+15)+INDEX(AS:AS,MATCH(AS172,$AA:$AA,0)+16))</f>
        <v>0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4"/>
        <v>Gesamt</v>
      </c>
      <c r="C179" s="356" t="str">
        <f t="shared" si="204"/>
        <v/>
      </c>
      <c r="D179" s="339">
        <f>IF(AC179=1505,"",AC179)</f>
        <v>0</v>
      </c>
      <c r="E179" s="339" t="str">
        <f>IF(AD179=0,"",AD179)</f>
        <v/>
      </c>
      <c r="F179" s="339">
        <f>IF(AE179=1505,"",AE179)</f>
        <v>0</v>
      </c>
      <c r="G179" s="339" t="str">
        <f>IF(AF179=0,"",AF179)</f>
        <v/>
      </c>
      <c r="H179" s="339">
        <f>IF(AG179=1505,"",AG179)</f>
        <v>0</v>
      </c>
      <c r="I179" s="339" t="str">
        <f>IF(AH179=0,"",AH179)</f>
        <v/>
      </c>
      <c r="J179" s="339">
        <f>IF(AI179=1505,"",AI179)</f>
        <v>0</v>
      </c>
      <c r="K179" s="339" t="str">
        <f>IF(AJ179=0,"",AJ179)</f>
        <v/>
      </c>
      <c r="L179" s="339">
        <f>IF(AK179=1505,"",AK179)</f>
        <v>0</v>
      </c>
      <c r="M179" s="339" t="str">
        <f>IF(AL179=0,"",AL179)</f>
        <v/>
      </c>
      <c r="N179" s="339">
        <f>IF(AM179=1505,"",AM179)</f>
        <v>0</v>
      </c>
      <c r="O179" s="339" t="str">
        <f>IF(AN179=0,"",AN179)</f>
        <v/>
      </c>
      <c r="P179" s="339">
        <f>IF(AO179=1505,"",AO179)</f>
        <v>0</v>
      </c>
      <c r="Q179" s="339" t="str">
        <f>IF(AP179=0,"",AP179)</f>
        <v/>
      </c>
      <c r="R179" s="339">
        <f>IF(AQ179=1505,"",AQ179)</f>
        <v>0</v>
      </c>
      <c r="S179" s="339" t="str">
        <f>IF(AR179=0,"",AR179)</f>
        <v/>
      </c>
      <c r="T179" s="339">
        <f>IF(AS179=1505,"",AS179)</f>
        <v>0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0</v>
      </c>
      <c r="AD179" s="356"/>
      <c r="AE179" s="355">
        <f>SUM(AE175:AE178)</f>
        <v>0</v>
      </c>
      <c r="AF179" s="356"/>
      <c r="AG179" s="355">
        <f>SUM(AG175:AG178)</f>
        <v>0</v>
      </c>
      <c r="AH179" s="356"/>
      <c r="AI179" s="355">
        <f>SUM(AI175:AI178)</f>
        <v>0</v>
      </c>
      <c r="AJ179" s="356"/>
      <c r="AK179" s="355">
        <f>SUM(AK175:AK178)</f>
        <v>0</v>
      </c>
      <c r="AL179" s="356"/>
      <c r="AM179" s="355">
        <f>SUM(AM175:AM178)</f>
        <v>0</v>
      </c>
      <c r="AN179" s="356"/>
      <c r="AO179" s="355">
        <f>SUM(AO175:AO178)</f>
        <v>0</v>
      </c>
      <c r="AP179" s="356"/>
      <c r="AQ179" s="355">
        <f>SUM(AQ175:AQ178)</f>
        <v>0</v>
      </c>
      <c r="AR179" s="356"/>
      <c r="AS179" s="355">
        <f>SUM(AS175:AS178)</f>
        <v>0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01.02./02.02.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01.02./02.02.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Unterföhring Dreambowl Palace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9">
        <f>IF(AD187="","",AD187)</f>
        <v>0</v>
      </c>
      <c r="F187" s="75" t="str">
        <f t="shared" ref="F187:F200" si="205">IF(AE187=0,"",AE187)</f>
        <v/>
      </c>
      <c r="G187" s="349">
        <f>IF(AF187="","",AF187)</f>
        <v>0</v>
      </c>
      <c r="H187" s="75" t="str">
        <f t="shared" ref="H187:H200" si="206">IF(AG187=0,"",AG187)</f>
        <v/>
      </c>
      <c r="I187" s="349">
        <f>IF(AH187="","",AH187)</f>
        <v>0</v>
      </c>
      <c r="J187" s="75" t="str">
        <f t="shared" ref="J187:J200" si="207">IF(AI187=0,"",AI187)</f>
        <v/>
      </c>
      <c r="K187" s="349">
        <f>IF(AJ187="","",AJ187)</f>
        <v>0</v>
      </c>
      <c r="L187" s="75" t="str">
        <f t="shared" ref="L187:L200" si="208">IF(AK187=0,"",AK187)</f>
        <v/>
      </c>
      <c r="M187" s="349">
        <f>IF(AL187="","",AL187)</f>
        <v>0</v>
      </c>
      <c r="N187" s="75" t="str">
        <f>IF(AM187=0,"",AM187)</f>
        <v/>
      </c>
      <c r="O187" s="349">
        <f>IF(AN187="","",AN187)</f>
        <v>0</v>
      </c>
      <c r="P187" s="75" t="str">
        <f t="shared" ref="P187:P200" si="209">IF(AO187=0,"",AO187)</f>
        <v/>
      </c>
      <c r="Q187" s="349">
        <f>IF(AP187="","",AP187)</f>
        <v>0</v>
      </c>
      <c r="R187" s="75" t="str">
        <f t="shared" ref="R187:R200" si="210">IF(AQ187=0,"",AQ187)</f>
        <v/>
      </c>
      <c r="S187" s="349">
        <f>IF(AR187="","",AR187)</f>
        <v>0</v>
      </c>
      <c r="T187" s="75" t="str">
        <f t="shared" ref="T187:T200" si="211">IF(AS187=0,"",AS187)</f>
        <v/>
      </c>
      <c r="U187" s="349">
        <f>IF(AT187="","",AT187)</f>
        <v>0</v>
      </c>
      <c r="V187" s="75" t="str">
        <f t="shared" ref="V187:V200" si="212">IF(AU187=0,"",AU187)</f>
        <v/>
      </c>
      <c r="W187" s="349">
        <f>IF(AV187="","",AV187)</f>
        <v>0</v>
      </c>
      <c r="Z187" s="352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4">IF(AC187=0,"",AC187)</f>
        <v/>
      </c>
      <c r="BI187" s="215" t="str">
        <f t="shared" ref="BI187:BI198" si="215">IF(AE187=0,"",AE187)</f>
        <v/>
      </c>
      <c r="BJ187" s="215" t="str">
        <f t="shared" ref="BJ187:BJ198" si="216">IF(AG187=0,"",AG187)</f>
        <v/>
      </c>
      <c r="BK187" s="215" t="str">
        <f t="shared" ref="BK187:BK198" si="217">IF(AI187=0,"",AI187)</f>
        <v/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00000000000001" customHeight="1" x14ac:dyDescent="0.25">
      <c r="A188" s="369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0"/>
      <c r="F188" s="78" t="str">
        <f t="shared" si="205"/>
        <v/>
      </c>
      <c r="G188" s="350"/>
      <c r="H188" s="78" t="str">
        <f t="shared" si="206"/>
        <v/>
      </c>
      <c r="I188" s="350"/>
      <c r="J188" s="78" t="str">
        <f t="shared" si="207"/>
        <v/>
      </c>
      <c r="K188" s="350"/>
      <c r="L188" s="78" t="str">
        <f t="shared" si="208"/>
        <v/>
      </c>
      <c r="M188" s="350"/>
      <c r="N188" s="78" t="str">
        <f t="shared" ref="N188:N200" si="225">IF(AM188=0,"",AM188)</f>
        <v/>
      </c>
      <c r="O188" s="350"/>
      <c r="P188" s="78" t="str">
        <f t="shared" si="209"/>
        <v/>
      </c>
      <c r="Q188" s="350"/>
      <c r="R188" s="78" t="str">
        <f t="shared" si="210"/>
        <v/>
      </c>
      <c r="S188" s="350"/>
      <c r="T188" s="78" t="str">
        <f t="shared" si="211"/>
        <v/>
      </c>
      <c r="U188" s="350"/>
      <c r="V188" s="78" t="str">
        <f t="shared" si="212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1.8799999999999999E-7</v>
      </c>
      <c r="BU188" s="215" t="str">
        <f t="shared" ref="BU188:BU198" si="232">+BU187</f>
        <v>Schanzer Ingolstadt 1</v>
      </c>
      <c r="BV188" s="214">
        <f t="shared" ref="BV188:BV198" si="233">RANK(BT188,BT:BT)</f>
        <v>47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00000000000001" customHeight="1" thickBot="1" x14ac:dyDescent="0.3">
      <c r="A189" s="370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1"/>
      <c r="F189" s="69" t="str">
        <f t="shared" si="205"/>
        <v/>
      </c>
      <c r="G189" s="351"/>
      <c r="H189" s="69" t="str">
        <f t="shared" si="206"/>
        <v/>
      </c>
      <c r="I189" s="351"/>
      <c r="J189" s="69" t="str">
        <f t="shared" si="207"/>
        <v/>
      </c>
      <c r="K189" s="351"/>
      <c r="L189" s="69" t="str">
        <f t="shared" si="208"/>
        <v/>
      </c>
      <c r="M189" s="351"/>
      <c r="N189" s="69" t="str">
        <f t="shared" si="225"/>
        <v/>
      </c>
      <c r="O189" s="351"/>
      <c r="P189" s="69" t="str">
        <f t="shared" si="209"/>
        <v/>
      </c>
      <c r="Q189" s="351"/>
      <c r="R189" s="69" t="str">
        <f t="shared" si="210"/>
        <v/>
      </c>
      <c r="S189" s="351"/>
      <c r="T189" s="69" t="str">
        <f t="shared" si="211"/>
        <v/>
      </c>
      <c r="U189" s="351"/>
      <c r="V189" s="69" t="str">
        <f t="shared" si="212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1.8900000000000001E-7</v>
      </c>
      <c r="BU189" s="215" t="str">
        <f t="shared" si="232"/>
        <v>Schanzer Ingolstadt 1</v>
      </c>
      <c r="BV189" s="214">
        <f t="shared" si="233"/>
        <v>46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00000000000001" customHeight="1" x14ac:dyDescent="0.25">
      <c r="A190" s="368" t="s">
        <v>2</v>
      </c>
      <c r="B190" s="73" t="str">
        <f t="shared" si="224"/>
        <v/>
      </c>
      <c r="C190" s="74" t="str">
        <f t="shared" si="224"/>
        <v/>
      </c>
      <c r="D190" s="75" t="str">
        <f t="shared" si="224"/>
        <v/>
      </c>
      <c r="E190" s="349">
        <f>IF(AD190="","",AD190)</f>
        <v>0</v>
      </c>
      <c r="F190" s="75" t="str">
        <f t="shared" si="205"/>
        <v/>
      </c>
      <c r="G190" s="349">
        <f>IF(AF190="","",AF190)</f>
        <v>0</v>
      </c>
      <c r="H190" s="75" t="str">
        <f t="shared" si="206"/>
        <v/>
      </c>
      <c r="I190" s="349">
        <f>IF(AH190="","",AH190)</f>
        <v>0</v>
      </c>
      <c r="J190" s="75" t="str">
        <f t="shared" si="207"/>
        <v/>
      </c>
      <c r="K190" s="349">
        <f>IF(AJ190="","",AJ190)</f>
        <v>0</v>
      </c>
      <c r="L190" s="75" t="str">
        <f t="shared" si="208"/>
        <v/>
      </c>
      <c r="M190" s="349">
        <f>IF(AL190="","",AL190)</f>
        <v>0</v>
      </c>
      <c r="N190" s="75" t="str">
        <f t="shared" si="225"/>
        <v/>
      </c>
      <c r="O190" s="349">
        <f>IF(AN190="","",AN190)</f>
        <v>0</v>
      </c>
      <c r="P190" s="75" t="str">
        <f t="shared" si="209"/>
        <v/>
      </c>
      <c r="Q190" s="349">
        <f>IF(AP190="","",AP190)</f>
        <v>0</v>
      </c>
      <c r="R190" s="75" t="str">
        <f t="shared" si="210"/>
        <v/>
      </c>
      <c r="S190" s="349">
        <f>IF(AR190="","",AR190)</f>
        <v>0</v>
      </c>
      <c r="T190" s="75" t="str">
        <f t="shared" si="211"/>
        <v/>
      </c>
      <c r="U190" s="349">
        <f>IF(AT190="","",AT190)</f>
        <v>0</v>
      </c>
      <c r="V190" s="75" t="str">
        <f t="shared" si="212"/>
        <v/>
      </c>
      <c r="W190" s="349">
        <f>IF(AV190="","",AV190)</f>
        <v>0</v>
      </c>
      <c r="Z190" s="352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26"/>
        <v>0</v>
      </c>
      <c r="BE190" s="213">
        <f t="shared" si="227"/>
        <v>0</v>
      </c>
      <c r="BF190" s="215">
        <f t="shared" si="228"/>
        <v>0</v>
      </c>
      <c r="BG190" s="215">
        <f t="shared" si="229"/>
        <v>0</v>
      </c>
      <c r="BH190" s="215" t="str">
        <f t="shared" si="214"/>
        <v/>
      </c>
      <c r="BI190" s="215" t="str">
        <f t="shared" si="215"/>
        <v/>
      </c>
      <c r="BJ190" s="215" t="str">
        <f t="shared" si="216"/>
        <v/>
      </c>
      <c r="BK190" s="215" t="str">
        <f t="shared" si="217"/>
        <v/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0</v>
      </c>
      <c r="BT190" s="215">
        <f t="shared" si="231"/>
        <v>1.9000000000000001E-7</v>
      </c>
      <c r="BU190" s="215" t="str">
        <f t="shared" si="232"/>
        <v>Schanzer Ingolstadt 1</v>
      </c>
      <c r="BV190" s="214">
        <f t="shared" si="233"/>
        <v>45</v>
      </c>
      <c r="BW190" s="215">
        <f t="shared" si="234"/>
        <v>0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00000000000001" customHeight="1" x14ac:dyDescent="0.25">
      <c r="A191" s="369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0"/>
      <c r="F191" s="78" t="str">
        <f t="shared" si="205"/>
        <v/>
      </c>
      <c r="G191" s="350"/>
      <c r="H191" s="78" t="str">
        <f t="shared" si="206"/>
        <v/>
      </c>
      <c r="I191" s="350"/>
      <c r="J191" s="78" t="str">
        <f t="shared" si="207"/>
        <v/>
      </c>
      <c r="K191" s="350"/>
      <c r="L191" s="78" t="str">
        <f t="shared" si="208"/>
        <v/>
      </c>
      <c r="M191" s="350"/>
      <c r="N191" s="78" t="str">
        <f t="shared" si="225"/>
        <v/>
      </c>
      <c r="O191" s="350"/>
      <c r="P191" s="78" t="str">
        <f t="shared" si="209"/>
        <v/>
      </c>
      <c r="Q191" s="350"/>
      <c r="R191" s="78" t="str">
        <f t="shared" si="210"/>
        <v/>
      </c>
      <c r="S191" s="350"/>
      <c r="T191" s="78" t="str">
        <f t="shared" si="211"/>
        <v/>
      </c>
      <c r="U191" s="350"/>
      <c r="V191" s="78" t="str">
        <f t="shared" si="212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1.91E-7</v>
      </c>
      <c r="BU191" s="215" t="str">
        <f t="shared" si="232"/>
        <v>Schanzer Ingolstadt 1</v>
      </c>
      <c r="BV191" s="214">
        <f t="shared" si="233"/>
        <v>44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00000000000001" customHeight="1" thickBot="1" x14ac:dyDescent="0.3">
      <c r="A192" s="370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1"/>
      <c r="F192" s="69" t="str">
        <f t="shared" si="205"/>
        <v/>
      </c>
      <c r="G192" s="351"/>
      <c r="H192" s="69" t="str">
        <f t="shared" si="206"/>
        <v/>
      </c>
      <c r="I192" s="351"/>
      <c r="J192" s="69" t="str">
        <f t="shared" si="207"/>
        <v/>
      </c>
      <c r="K192" s="351"/>
      <c r="L192" s="69" t="str">
        <f t="shared" si="208"/>
        <v/>
      </c>
      <c r="M192" s="351"/>
      <c r="N192" s="69" t="str">
        <f t="shared" si="225"/>
        <v/>
      </c>
      <c r="O192" s="351"/>
      <c r="P192" s="69" t="str">
        <f t="shared" si="209"/>
        <v/>
      </c>
      <c r="Q192" s="351"/>
      <c r="R192" s="69" t="str">
        <f t="shared" si="210"/>
        <v/>
      </c>
      <c r="S192" s="351"/>
      <c r="T192" s="69" t="str">
        <f t="shared" si="211"/>
        <v/>
      </c>
      <c r="U192" s="351"/>
      <c r="V192" s="69" t="str">
        <f t="shared" si="212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1.92E-7</v>
      </c>
      <c r="BU192" s="215" t="str">
        <f t="shared" si="232"/>
        <v>Schanzer Ingolstadt 1</v>
      </c>
      <c r="BV192" s="214">
        <f t="shared" si="233"/>
        <v>43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00000000000001" customHeight="1" x14ac:dyDescent="0.25">
      <c r="A193" s="368" t="s">
        <v>3</v>
      </c>
      <c r="B193" s="73" t="str">
        <f t="shared" si="224"/>
        <v/>
      </c>
      <c r="C193" s="74" t="str">
        <f t="shared" si="224"/>
        <v/>
      </c>
      <c r="D193" s="75" t="str">
        <f t="shared" si="224"/>
        <v/>
      </c>
      <c r="E193" s="349">
        <f>IF(AD193="","",AD193)</f>
        <v>0</v>
      </c>
      <c r="F193" s="75" t="str">
        <f t="shared" si="205"/>
        <v/>
      </c>
      <c r="G193" s="349">
        <f>IF(AF193="","",AF193)</f>
        <v>0</v>
      </c>
      <c r="H193" s="75" t="str">
        <f t="shared" si="206"/>
        <v/>
      </c>
      <c r="I193" s="349">
        <f>IF(AH193="","",AH193)</f>
        <v>0</v>
      </c>
      <c r="J193" s="75" t="str">
        <f t="shared" si="207"/>
        <v/>
      </c>
      <c r="K193" s="349">
        <f>IF(AJ193="","",AJ193)</f>
        <v>0</v>
      </c>
      <c r="L193" s="75" t="str">
        <f t="shared" si="208"/>
        <v/>
      </c>
      <c r="M193" s="349">
        <f>IF(AL193="","",AL193)</f>
        <v>0</v>
      </c>
      <c r="N193" s="75" t="str">
        <f t="shared" si="225"/>
        <v/>
      </c>
      <c r="O193" s="349">
        <f>IF(AN193="","",AN193)</f>
        <v>0</v>
      </c>
      <c r="P193" s="75" t="str">
        <f t="shared" si="209"/>
        <v/>
      </c>
      <c r="Q193" s="349">
        <f>IF(AP193="","",AP193)</f>
        <v>0</v>
      </c>
      <c r="R193" s="75" t="str">
        <f t="shared" si="210"/>
        <v/>
      </c>
      <c r="S193" s="349">
        <f>IF(AR193="","",AR193)</f>
        <v>0</v>
      </c>
      <c r="T193" s="75" t="str">
        <f t="shared" si="211"/>
        <v/>
      </c>
      <c r="U193" s="349">
        <f>IF(AT193="","",AT193)</f>
        <v>0</v>
      </c>
      <c r="V193" s="75" t="str">
        <f t="shared" si="212"/>
        <v/>
      </c>
      <c r="W193" s="349">
        <f>IF(AV193="","",AV193)</f>
        <v>0</v>
      </c>
      <c r="Z193" s="352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26"/>
        <v>0</v>
      </c>
      <c r="BE193" s="213">
        <f t="shared" si="227"/>
        <v>0</v>
      </c>
      <c r="BF193" s="215">
        <f t="shared" si="228"/>
        <v>0</v>
      </c>
      <c r="BG193" s="215">
        <f t="shared" si="229"/>
        <v>0</v>
      </c>
      <c r="BH193" s="215" t="str">
        <f t="shared" si="214"/>
        <v/>
      </c>
      <c r="BI193" s="215" t="str">
        <f t="shared" si="215"/>
        <v/>
      </c>
      <c r="BJ193" s="215" t="str">
        <f t="shared" si="216"/>
        <v/>
      </c>
      <c r="BK193" s="215" t="str">
        <f t="shared" si="217"/>
        <v/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0</v>
      </c>
      <c r="BT193" s="215">
        <f t="shared" si="231"/>
        <v>1.9299999999999999E-7</v>
      </c>
      <c r="BU193" s="215" t="str">
        <f t="shared" si="232"/>
        <v>Schanzer Ingolstadt 1</v>
      </c>
      <c r="BV193" s="214">
        <f t="shared" si="233"/>
        <v>42</v>
      </c>
      <c r="BW193" s="215">
        <f t="shared" si="234"/>
        <v>0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00000000000001" customHeight="1" x14ac:dyDescent="0.25">
      <c r="A194" s="369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0"/>
      <c r="F194" s="78" t="str">
        <f t="shared" si="205"/>
        <v/>
      </c>
      <c r="G194" s="350"/>
      <c r="H194" s="78" t="str">
        <f t="shared" si="206"/>
        <v/>
      </c>
      <c r="I194" s="350"/>
      <c r="J194" s="78" t="str">
        <f t="shared" si="207"/>
        <v/>
      </c>
      <c r="K194" s="350"/>
      <c r="L194" s="78" t="str">
        <f t="shared" si="208"/>
        <v/>
      </c>
      <c r="M194" s="350"/>
      <c r="N194" s="78" t="str">
        <f t="shared" si="225"/>
        <v/>
      </c>
      <c r="O194" s="350"/>
      <c r="P194" s="78" t="str">
        <f t="shared" si="209"/>
        <v/>
      </c>
      <c r="Q194" s="350"/>
      <c r="R194" s="78" t="str">
        <f t="shared" si="210"/>
        <v/>
      </c>
      <c r="S194" s="350"/>
      <c r="T194" s="78" t="str">
        <f t="shared" si="211"/>
        <v/>
      </c>
      <c r="U194" s="350"/>
      <c r="V194" s="78" t="str">
        <f t="shared" si="212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1.9399999999999999E-7</v>
      </c>
      <c r="BU194" s="215" t="str">
        <f t="shared" si="232"/>
        <v>Schanzer Ingolstadt 1</v>
      </c>
      <c r="BV194" s="214">
        <f t="shared" si="233"/>
        <v>41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00000000000001" customHeight="1" thickBot="1" x14ac:dyDescent="0.3">
      <c r="A195" s="370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1"/>
      <c r="F195" s="69" t="str">
        <f t="shared" si="205"/>
        <v/>
      </c>
      <c r="G195" s="351"/>
      <c r="H195" s="69" t="str">
        <f t="shared" si="206"/>
        <v/>
      </c>
      <c r="I195" s="351"/>
      <c r="J195" s="69" t="str">
        <f t="shared" si="207"/>
        <v/>
      </c>
      <c r="K195" s="351"/>
      <c r="L195" s="69" t="str">
        <f t="shared" si="208"/>
        <v/>
      </c>
      <c r="M195" s="351"/>
      <c r="N195" s="69" t="str">
        <f t="shared" si="225"/>
        <v/>
      </c>
      <c r="O195" s="351"/>
      <c r="P195" s="69" t="str">
        <f t="shared" si="209"/>
        <v/>
      </c>
      <c r="Q195" s="351"/>
      <c r="R195" s="69" t="str">
        <f t="shared" si="210"/>
        <v/>
      </c>
      <c r="S195" s="351"/>
      <c r="T195" s="69" t="str">
        <f t="shared" si="211"/>
        <v/>
      </c>
      <c r="U195" s="351"/>
      <c r="V195" s="69" t="str">
        <f t="shared" si="212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1.9500000000000001E-7</v>
      </c>
      <c r="BU195" s="215" t="str">
        <f t="shared" si="232"/>
        <v>Schanzer Ingolstadt 1</v>
      </c>
      <c r="BV195" s="214">
        <f t="shared" si="233"/>
        <v>40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00000000000001" customHeight="1" x14ac:dyDescent="0.25">
      <c r="A196" s="368" t="s">
        <v>11</v>
      </c>
      <c r="B196" s="73" t="str">
        <f>IF(AA196=0,"",AA196)</f>
        <v/>
      </c>
      <c r="C196" s="74" t="str">
        <f t="shared" si="224"/>
        <v/>
      </c>
      <c r="D196" s="75" t="str">
        <f t="shared" si="224"/>
        <v/>
      </c>
      <c r="E196" s="349">
        <f>IF(AD196="","",AD196)</f>
        <v>0</v>
      </c>
      <c r="F196" s="75" t="str">
        <f t="shared" si="205"/>
        <v/>
      </c>
      <c r="G196" s="349">
        <f>IF(AF196="","",AF196)</f>
        <v>0</v>
      </c>
      <c r="H196" s="75" t="str">
        <f t="shared" si="206"/>
        <v/>
      </c>
      <c r="I196" s="349">
        <f>IF(AH196="","",AH196)</f>
        <v>0</v>
      </c>
      <c r="J196" s="75" t="str">
        <f t="shared" si="207"/>
        <v/>
      </c>
      <c r="K196" s="349">
        <f>IF(AJ196="","",AJ196)</f>
        <v>0</v>
      </c>
      <c r="L196" s="75" t="str">
        <f t="shared" si="208"/>
        <v/>
      </c>
      <c r="M196" s="349">
        <f>IF(AL196="","",AL196)</f>
        <v>0</v>
      </c>
      <c r="N196" s="75" t="str">
        <f t="shared" si="225"/>
        <v/>
      </c>
      <c r="O196" s="349">
        <f>IF(AN196="","",AN196)</f>
        <v>0</v>
      </c>
      <c r="P196" s="75" t="str">
        <f t="shared" si="209"/>
        <v/>
      </c>
      <c r="Q196" s="349">
        <f>IF(AP196="","",AP196)</f>
        <v>0</v>
      </c>
      <c r="R196" s="75" t="str">
        <f t="shared" si="210"/>
        <v/>
      </c>
      <c r="S196" s="349">
        <f>IF(AR196="","",AR196)</f>
        <v>0</v>
      </c>
      <c r="T196" s="75" t="str">
        <f t="shared" si="211"/>
        <v/>
      </c>
      <c r="U196" s="349">
        <f>IF(AT196="","",AT196)</f>
        <v>0</v>
      </c>
      <c r="V196" s="75" t="str">
        <f t="shared" si="212"/>
        <v/>
      </c>
      <c r="W196" s="349">
        <f>IF(AV196="","",AV196)</f>
        <v>0</v>
      </c>
      <c r="Z196" s="352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26"/>
        <v>0</v>
      </c>
      <c r="BE196" s="213">
        <f t="shared" si="227"/>
        <v>0</v>
      </c>
      <c r="BF196" s="215">
        <f t="shared" si="228"/>
        <v>0</v>
      </c>
      <c r="BG196" s="215">
        <f t="shared" si="229"/>
        <v>0</v>
      </c>
      <c r="BH196" s="215" t="str">
        <f t="shared" si="214"/>
        <v/>
      </c>
      <c r="BI196" s="215" t="str">
        <f t="shared" si="215"/>
        <v/>
      </c>
      <c r="BJ196" s="215" t="str">
        <f t="shared" si="216"/>
        <v/>
      </c>
      <c r="BK196" s="215" t="str">
        <f t="shared" si="217"/>
        <v/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0</v>
      </c>
      <c r="BT196" s="215">
        <f t="shared" si="231"/>
        <v>1.9600000000000001E-7</v>
      </c>
      <c r="BU196" s="215" t="str">
        <f t="shared" si="232"/>
        <v>Schanzer Ingolstadt 1</v>
      </c>
      <c r="BV196" s="214">
        <f t="shared" si="233"/>
        <v>39</v>
      </c>
      <c r="BW196" s="215">
        <f t="shared" si="234"/>
        <v>0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0"/>
      <c r="F197" s="78" t="str">
        <f t="shared" si="205"/>
        <v/>
      </c>
      <c r="G197" s="350"/>
      <c r="H197" s="78" t="str">
        <f t="shared" si="206"/>
        <v/>
      </c>
      <c r="I197" s="350"/>
      <c r="J197" s="78" t="str">
        <f t="shared" si="207"/>
        <v/>
      </c>
      <c r="K197" s="350"/>
      <c r="L197" s="78" t="str">
        <f t="shared" si="208"/>
        <v/>
      </c>
      <c r="M197" s="350"/>
      <c r="N197" s="78" t="str">
        <f t="shared" si="225"/>
        <v/>
      </c>
      <c r="O197" s="350"/>
      <c r="P197" s="78" t="str">
        <f t="shared" si="209"/>
        <v/>
      </c>
      <c r="Q197" s="350"/>
      <c r="R197" s="78" t="str">
        <f t="shared" si="210"/>
        <v/>
      </c>
      <c r="S197" s="350"/>
      <c r="T197" s="78" t="str">
        <f t="shared" si="211"/>
        <v/>
      </c>
      <c r="U197" s="350"/>
      <c r="V197" s="78" t="str">
        <f t="shared" si="212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1.97E-7</v>
      </c>
      <c r="BU197" s="215" t="str">
        <f t="shared" si="232"/>
        <v>Schanzer Ingolstadt 1</v>
      </c>
      <c r="BV197" s="214">
        <f t="shared" si="233"/>
        <v>38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1"/>
      <c r="F198" s="69" t="str">
        <f t="shared" si="205"/>
        <v/>
      </c>
      <c r="G198" s="351"/>
      <c r="H198" s="69" t="str">
        <f t="shared" si="206"/>
        <v/>
      </c>
      <c r="I198" s="351"/>
      <c r="J198" s="69" t="str">
        <f t="shared" si="207"/>
        <v/>
      </c>
      <c r="K198" s="351"/>
      <c r="L198" s="69" t="str">
        <f t="shared" si="208"/>
        <v/>
      </c>
      <c r="M198" s="351"/>
      <c r="N198" s="69" t="str">
        <f t="shared" si="225"/>
        <v/>
      </c>
      <c r="O198" s="351"/>
      <c r="P198" s="69" t="str">
        <f t="shared" si="209"/>
        <v/>
      </c>
      <c r="Q198" s="351"/>
      <c r="R198" s="69" t="str">
        <f t="shared" si="210"/>
        <v/>
      </c>
      <c r="S198" s="351"/>
      <c r="T198" s="69" t="str">
        <f t="shared" si="211"/>
        <v/>
      </c>
      <c r="U198" s="351"/>
      <c r="V198" s="69" t="str">
        <f t="shared" si="212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1.98E-7</v>
      </c>
      <c r="BU198" s="215" t="str">
        <f t="shared" si="232"/>
        <v>Schanzer Ingolstadt 1</v>
      </c>
      <c r="BV198" s="214">
        <f t="shared" si="233"/>
        <v>37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 t="str">
        <f t="shared" si="224"/>
        <v/>
      </c>
      <c r="E199" s="84">
        <f>IF(AD199="","",AD199)</f>
        <v>0</v>
      </c>
      <c r="F199" s="83" t="str">
        <f t="shared" si="205"/>
        <v/>
      </c>
      <c r="G199" s="84">
        <f>IF(AF199="","",AF199)</f>
        <v>0</v>
      </c>
      <c r="H199" s="83" t="str">
        <f t="shared" si="206"/>
        <v/>
      </c>
      <c r="I199" s="84">
        <f>IF(AH199="","",AH199)</f>
        <v>0</v>
      </c>
      <c r="J199" s="83" t="str">
        <f t="shared" si="207"/>
        <v/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 t="str">
        <f t="shared" si="212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0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7">
        <f t="shared" si="236"/>
        <v>9</v>
      </c>
      <c r="E202" s="347" t="str">
        <f t="shared" si="236"/>
        <v/>
      </c>
      <c r="F202" s="347">
        <f t="shared" si="236"/>
        <v>6</v>
      </c>
      <c r="G202" s="347" t="str">
        <f t="shared" si="236"/>
        <v/>
      </c>
      <c r="H202" s="347">
        <f t="shared" si="236"/>
        <v>10</v>
      </c>
      <c r="I202" s="347" t="str">
        <f t="shared" si="236"/>
        <v/>
      </c>
      <c r="J202" s="347">
        <f t="shared" si="236"/>
        <v>4</v>
      </c>
      <c r="K202" s="347" t="str">
        <f t="shared" si="236"/>
        <v/>
      </c>
      <c r="L202" s="347">
        <f t="shared" ref="L202:U204" si="237">IF(AK202=0,"",AK202)</f>
        <v>2</v>
      </c>
      <c r="M202" s="347" t="str">
        <f t="shared" si="237"/>
        <v/>
      </c>
      <c r="N202" s="347">
        <f t="shared" si="237"/>
        <v>3</v>
      </c>
      <c r="O202" s="347" t="str">
        <f t="shared" si="237"/>
        <v/>
      </c>
      <c r="P202" s="347">
        <f t="shared" si="237"/>
        <v>1</v>
      </c>
      <c r="Q202" s="347" t="str">
        <f t="shared" si="237"/>
        <v/>
      </c>
      <c r="R202" s="347">
        <f t="shared" si="237"/>
        <v>8</v>
      </c>
      <c r="S202" s="347" t="str">
        <f t="shared" si="237"/>
        <v/>
      </c>
      <c r="T202" s="347">
        <f t="shared" si="237"/>
        <v>5</v>
      </c>
      <c r="U202" s="347" t="str">
        <f t="shared" si="237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VLOOKUP($AA182,Schlüssel!$A$5:$DG$14,43)</f>
        <v>9</v>
      </c>
      <c r="AD202" s="372"/>
      <c r="AE202" s="371">
        <f>VLOOKUP($AA182,Schlüssel!$A$5:$EK$14,44)</f>
        <v>6</v>
      </c>
      <c r="AF202" s="372"/>
      <c r="AG202" s="371">
        <f>VLOOKUP($AA182,Schlüssel!$A$5:$EK$14,45)</f>
        <v>10</v>
      </c>
      <c r="AH202" s="372"/>
      <c r="AI202" s="371">
        <f>VLOOKUP($AA182,Schlüssel!$A$5:$EK$14,46)</f>
        <v>4</v>
      </c>
      <c r="AJ202" s="372"/>
      <c r="AK202" s="371">
        <f>VLOOKUP($AA182,Schlüssel!$A$5:$EK$14,47)</f>
        <v>2</v>
      </c>
      <c r="AL202" s="372"/>
      <c r="AM202" s="371">
        <f>VLOOKUP($AA182,Schlüssel!$A$5:$EK$14,48)</f>
        <v>3</v>
      </c>
      <c r="AN202" s="372"/>
      <c r="AO202" s="371">
        <f>VLOOKUP($AA182,Schlüssel!$A$5:$EK$14,49)</f>
        <v>1</v>
      </c>
      <c r="AP202" s="372"/>
      <c r="AQ202" s="371">
        <f>VLOOKUP($AA182,Schlüssel!$A$5:$EK$14,50)</f>
        <v>8</v>
      </c>
      <c r="AR202" s="372"/>
      <c r="AS202" s="371">
        <f>VLOOKUP($AA182,Schlüssel!$A$5:$EK$14,51)</f>
        <v>5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4" t="str">
        <f t="shared" si="236"/>
        <v>Bowlinghaus Bamberg 1</v>
      </c>
      <c r="E203" s="345" t="str">
        <f t="shared" si="236"/>
        <v/>
      </c>
      <c r="F203" s="344" t="str">
        <f t="shared" si="236"/>
        <v>SG Rottendorf 1</v>
      </c>
      <c r="G203" s="345" t="str">
        <f t="shared" si="236"/>
        <v/>
      </c>
      <c r="H203" s="344" t="str">
        <f t="shared" si="236"/>
        <v>High Roller Rosenheim 1</v>
      </c>
      <c r="I203" s="345" t="str">
        <f t="shared" si="236"/>
        <v/>
      </c>
      <c r="J203" s="344" t="str">
        <f t="shared" si="236"/>
        <v>SG DJK Rimpar</v>
      </c>
      <c r="K203" s="345" t="str">
        <f t="shared" si="236"/>
        <v/>
      </c>
      <c r="L203" s="344" t="str">
        <f t="shared" si="237"/>
        <v>Bajuwaren München 1</v>
      </c>
      <c r="M203" s="345" t="str">
        <f t="shared" si="237"/>
        <v/>
      </c>
      <c r="N203" s="344" t="str">
        <f t="shared" si="237"/>
        <v>BK München 3</v>
      </c>
      <c r="O203" s="345" t="str">
        <f t="shared" si="237"/>
        <v/>
      </c>
      <c r="P203" s="344" t="str">
        <f t="shared" si="237"/>
        <v>BC Comet Nürnberg</v>
      </c>
      <c r="Q203" s="345" t="str">
        <f t="shared" si="237"/>
        <v/>
      </c>
      <c r="R203" s="344" t="str">
        <f t="shared" si="237"/>
        <v>BC EMAX Unterföhring 2</v>
      </c>
      <c r="S203" s="345" t="str">
        <f t="shared" si="237"/>
        <v/>
      </c>
      <c r="T203" s="344" t="str">
        <f t="shared" si="237"/>
        <v>RW Lichtenhof Stein 1</v>
      </c>
      <c r="U203" s="345" t="str">
        <f t="shared" si="237"/>
        <v/>
      </c>
      <c r="V203" s="346"/>
      <c r="W203" s="346"/>
      <c r="AA203" s="90"/>
      <c r="AB203" s="86"/>
      <c r="AC203" s="344" t="str">
        <f>VLOOKUP(AC202,Schlüssel!$A$5:$K$14,2)</f>
        <v>Bowlinghaus Bamberg 1</v>
      </c>
      <c r="AD203" s="345"/>
      <c r="AE203" s="344" t="str">
        <f>VLOOKUP(AE202,Schlüssel!$A$5:$K$14,2)</f>
        <v>SG Rottendorf 1</v>
      </c>
      <c r="AF203" s="345"/>
      <c r="AG203" s="344" t="str">
        <f>VLOOKUP(AG202,Schlüssel!$A$5:$K$14,2)</f>
        <v>High Roller Rosenheim 1</v>
      </c>
      <c r="AH203" s="345"/>
      <c r="AI203" s="344" t="str">
        <f>VLOOKUP(AI202,Schlüssel!$A$5:$K$14,2)</f>
        <v>SG DJK Rimpar</v>
      </c>
      <c r="AJ203" s="345"/>
      <c r="AK203" s="344" t="str">
        <f>VLOOKUP(AK202,Schlüssel!$A$5:$K$14,2)</f>
        <v>Bajuwaren München 1</v>
      </c>
      <c r="AL203" s="345"/>
      <c r="AM203" s="344" t="str">
        <f>VLOOKUP(AM202,Schlüssel!$A$5:$K$14,2)</f>
        <v>BK München 3</v>
      </c>
      <c r="AN203" s="345"/>
      <c r="AO203" s="344" t="str">
        <f>VLOOKUP(AO202,Schlüssel!$A$5:$K$14,2)</f>
        <v>BC Comet Nürnberg</v>
      </c>
      <c r="AP203" s="345"/>
      <c r="AQ203" s="344" t="str">
        <f>VLOOKUP(AQ202,Schlüssel!$A$5:$K$14,2)</f>
        <v>BC EMAX Unterföhring 2</v>
      </c>
      <c r="AR203" s="345"/>
      <c r="AS203" s="344" t="str">
        <f>VLOOKUP(AS202,Schlüssel!$A$5:$K$14,2)</f>
        <v>RW Lichtenhof Stein 1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2" t="str">
        <f t="shared" si="236"/>
        <v/>
      </c>
      <c r="E204" s="342" t="str">
        <f t="shared" si="236"/>
        <v/>
      </c>
      <c r="F204" s="342" t="str">
        <f t="shared" si="236"/>
        <v/>
      </c>
      <c r="G204" s="342" t="str">
        <f t="shared" si="236"/>
        <v/>
      </c>
      <c r="H204" s="342" t="str">
        <f t="shared" si="236"/>
        <v/>
      </c>
      <c r="I204" s="342" t="str">
        <f t="shared" si="236"/>
        <v/>
      </c>
      <c r="J204" s="342" t="str">
        <f t="shared" si="236"/>
        <v/>
      </c>
      <c r="K204" s="342" t="str">
        <f t="shared" si="236"/>
        <v/>
      </c>
      <c r="L204" s="342" t="str">
        <f t="shared" si="237"/>
        <v/>
      </c>
      <c r="M204" s="342" t="str">
        <f t="shared" si="237"/>
        <v/>
      </c>
      <c r="N204" s="342" t="str">
        <f t="shared" si="237"/>
        <v/>
      </c>
      <c r="O204" s="342" t="str">
        <f t="shared" si="237"/>
        <v/>
      </c>
      <c r="P204" s="342" t="str">
        <f t="shared" si="237"/>
        <v/>
      </c>
      <c r="Q204" s="342" t="str">
        <f t="shared" si="237"/>
        <v/>
      </c>
      <c r="R204" s="342" t="str">
        <f t="shared" si="237"/>
        <v/>
      </c>
      <c r="S204" s="342" t="str">
        <f t="shared" si="237"/>
        <v/>
      </c>
      <c r="T204" s="342" t="str">
        <f t="shared" si="237"/>
        <v/>
      </c>
      <c r="U204" s="343" t="str">
        <f t="shared" si="237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38">IF(AA205=0,"",AA205)</f>
        <v>Spieler 1</v>
      </c>
      <c r="C205" s="367" t="str">
        <f t="shared" si="238"/>
        <v/>
      </c>
      <c r="D205" s="340">
        <f>IF(AC205=301,"",AC205)</f>
        <v>0</v>
      </c>
      <c r="E205" s="340" t="str">
        <f>IF(AD205=0,"",AD205)</f>
        <v/>
      </c>
      <c r="F205" s="340">
        <f>IF(AE205=301,"",AE205)</f>
        <v>0</v>
      </c>
      <c r="G205" s="340" t="str">
        <f>IF(AF205=0,"",AF205)</f>
        <v/>
      </c>
      <c r="H205" s="340">
        <f>IF(AG205=301,"",AG205)</f>
        <v>0</v>
      </c>
      <c r="I205" s="340" t="str">
        <f>IF(AH205=0,"",AH205)</f>
        <v/>
      </c>
      <c r="J205" s="340">
        <f>IF(AI205=301,"",AI205)</f>
        <v>0</v>
      </c>
      <c r="K205" s="340" t="str">
        <f>IF(AJ205=0,"",AJ205)</f>
        <v/>
      </c>
      <c r="L205" s="340">
        <f>IF(AK205=301,"",AK205)</f>
        <v>0</v>
      </c>
      <c r="M205" s="340" t="str">
        <f>IF(AL205=0,"",AL205)</f>
        <v/>
      </c>
      <c r="N205" s="340">
        <f>IF(AM205=301,"",AM205)</f>
        <v>0</v>
      </c>
      <c r="O205" s="340" t="str">
        <f>IF(AN205=0,"",AN205)</f>
        <v/>
      </c>
      <c r="P205" s="340">
        <f>IF(AO205=301,"",AO205)</f>
        <v>0</v>
      </c>
      <c r="Q205" s="340" t="str">
        <f>IF(AP205=0,"",AP205)</f>
        <v/>
      </c>
      <c r="R205" s="340">
        <f>IF(AQ205=301,"",AQ205)</f>
        <v>0</v>
      </c>
      <c r="S205" s="340" t="str">
        <f>IF(AR205=0,"",AR205)</f>
        <v/>
      </c>
      <c r="T205" s="340">
        <f>IF(AS205=301,"",AS205)</f>
        <v>0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0</v>
      </c>
      <c r="AD205" s="374"/>
      <c r="AE205" s="373">
        <f>ABS(INDEX(AE:AE,MATCH(AE202,$AA:$AA,0)+5)+INDEX(AE:AE,MATCH(AE202,$AA:$AA,0)+6)+INDEX(AE:AE,MATCH(AE202,$AA:$AA,0)+7))</f>
        <v>0</v>
      </c>
      <c r="AF205" s="374"/>
      <c r="AG205" s="373">
        <f>ABS(INDEX(AG:AG,MATCH(AG202,$AA:$AA,0)+5)+INDEX(AG:AG,MATCH(AG202,$AA:$AA,0)+6)+INDEX(AG:AG,MATCH(AG202,$AA:$AA,0)+7))</f>
        <v>0</v>
      </c>
      <c r="AH205" s="374"/>
      <c r="AI205" s="373">
        <f>ABS(INDEX(AI:AI,MATCH(AI202,$AA:$AA,0)+5)+INDEX(AI:AI,MATCH(AI202,$AA:$AA,0)+6)+INDEX(AI:AI,MATCH(AI202,$AA:$AA,0)+7))</f>
        <v>0</v>
      </c>
      <c r="AJ205" s="374"/>
      <c r="AK205" s="373">
        <f>ABS(INDEX(AK:AK,MATCH(AK202,$AA:$AA,0)+5)+INDEX(AK:AK,MATCH(AK202,$AA:$AA,0)+6)+INDEX(AK:AK,MATCH(AK202,$AA:$AA,0)+7))</f>
        <v>0</v>
      </c>
      <c r="AL205" s="374"/>
      <c r="AM205" s="373">
        <f>ABS(INDEX(AM:AM,MATCH(AM202,$AA:$AA,0)+5)+INDEX(AM:AM,MATCH(AM202,$AA:$AA,0)+6)+INDEX(AM:AM,MATCH(AM202,$AA:$AA,0)+7))</f>
        <v>0</v>
      </c>
      <c r="AN205" s="374"/>
      <c r="AO205" s="373">
        <f>ABS(INDEX(AO:AO,MATCH(AO202,$AA:$AA,0)+5)+INDEX(AO:AO,MATCH(AO202,$AA:$AA,0)+6)+INDEX(AO:AO,MATCH(AO202,$AA:$AA,0)+7))</f>
        <v>0</v>
      </c>
      <c r="AP205" s="374"/>
      <c r="AQ205" s="373">
        <f>ABS(INDEX(AQ:AQ,MATCH(AQ202,$AA:$AA,0)+5)+INDEX(AQ:AQ,MATCH(AQ202,$AA:$AA,0)+6)+INDEX(AQ:AQ,MATCH(AQ202,$AA:$AA,0)+7))</f>
        <v>0</v>
      </c>
      <c r="AR205" s="374"/>
      <c r="AS205" s="373">
        <f>ABS(INDEX(AS:AS,MATCH(AS202,$AA:$AA,0)+5)+INDEX(AS:AS,MATCH(AS202,$AA:$AA,0)+6)+INDEX(AS:AS,MATCH(AS202,$AA:$AA,0)+7))</f>
        <v>0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38"/>
        <v>Spieler 2</v>
      </c>
      <c r="C206" s="367" t="str">
        <f t="shared" si="238"/>
        <v/>
      </c>
      <c r="D206" s="340">
        <f>IF(AC206=301,"",AC206)</f>
        <v>0</v>
      </c>
      <c r="E206" s="340" t="str">
        <f>IF(AD206=0,"",AD206)</f>
        <v/>
      </c>
      <c r="F206" s="340">
        <f>IF(AE206=301,"",AE206)</f>
        <v>0</v>
      </c>
      <c r="G206" s="340" t="str">
        <f>IF(AF206=0,"",AF206)</f>
        <v/>
      </c>
      <c r="H206" s="340">
        <f>IF(AG206=301,"",AG206)</f>
        <v>0</v>
      </c>
      <c r="I206" s="340" t="str">
        <f>IF(AH206=0,"",AH206)</f>
        <v/>
      </c>
      <c r="J206" s="340">
        <f>IF(AI206=301,"",AI206)</f>
        <v>0</v>
      </c>
      <c r="K206" s="340" t="str">
        <f>IF(AJ206=0,"",AJ206)</f>
        <v/>
      </c>
      <c r="L206" s="340">
        <f>IF(AK206=301,"",AK206)</f>
        <v>0</v>
      </c>
      <c r="M206" s="340" t="str">
        <f>IF(AL206=0,"",AL206)</f>
        <v/>
      </c>
      <c r="N206" s="340">
        <f>IF(AM206=301,"",AM206)</f>
        <v>0</v>
      </c>
      <c r="O206" s="340" t="str">
        <f>IF(AN206=0,"",AN206)</f>
        <v/>
      </c>
      <c r="P206" s="340">
        <f>IF(AO206=301,"",AO206)</f>
        <v>0</v>
      </c>
      <c r="Q206" s="340" t="str">
        <f>IF(AP206=0,"",AP206)</f>
        <v/>
      </c>
      <c r="R206" s="340">
        <f>IF(AQ206=301,"",AQ206)</f>
        <v>0</v>
      </c>
      <c r="S206" s="340" t="str">
        <f>IF(AR206=0,"",AR206)</f>
        <v/>
      </c>
      <c r="T206" s="340">
        <f>IF(AS206=301,"",AS206)</f>
        <v>0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0</v>
      </c>
      <c r="AD206" s="376"/>
      <c r="AE206" s="375">
        <f>ABS(INDEX(AE:AE,MATCH(AE202,$AA:$AA,0)+8)+INDEX(AE:AE,MATCH(AE202,$AA:$AA,0)+9)+INDEX(AE:AE,MATCH(AE202,$AA:$AA,0)+10))</f>
        <v>0</v>
      </c>
      <c r="AF206" s="376"/>
      <c r="AG206" s="375">
        <f>ABS(INDEX(AG:AG,MATCH(AG202,$AA:$AA,0)+8)+INDEX(AG:AG,MATCH(AG202,$AA:$AA,0)+9)+INDEX(AG:AG,MATCH(AG202,$AA:$AA,0)+10))</f>
        <v>0</v>
      </c>
      <c r="AH206" s="376"/>
      <c r="AI206" s="375">
        <f>ABS(INDEX(AI:AI,MATCH(AI202,$AA:$AA,0)+8)+INDEX(AI:AI,MATCH(AI202,$AA:$AA,0)+9)+INDEX(AI:AI,MATCH(AI202,$AA:$AA,0)+10))</f>
        <v>0</v>
      </c>
      <c r="AJ206" s="376"/>
      <c r="AK206" s="375">
        <f>ABS(INDEX(AK:AK,MATCH(AK202,$AA:$AA,0)+8)+INDEX(AK:AK,MATCH(AK202,$AA:$AA,0)+9)+INDEX(AK:AK,MATCH(AK202,$AA:$AA,0)+10))</f>
        <v>0</v>
      </c>
      <c r="AL206" s="376"/>
      <c r="AM206" s="375">
        <f>ABS(INDEX(AM:AM,MATCH(AM202,$AA:$AA,0)+8)+INDEX(AM:AM,MATCH(AM202,$AA:$AA,0)+9)+INDEX(AM:AM,MATCH(AM202,$AA:$AA,0)+10))</f>
        <v>0</v>
      </c>
      <c r="AN206" s="376"/>
      <c r="AO206" s="375">
        <f>ABS(INDEX(AO:AO,MATCH(AO202,$AA:$AA,0)+8)+INDEX(AO:AO,MATCH(AO202,$AA:$AA,0)+9)+INDEX(AO:AO,MATCH(AO202,$AA:$AA,0)+10))</f>
        <v>0</v>
      </c>
      <c r="AP206" s="376"/>
      <c r="AQ206" s="375">
        <f>ABS(INDEX(AQ:AQ,MATCH(AQ202,$AA:$AA,0)+8)+INDEX(AQ:AQ,MATCH(AQ202,$AA:$AA,0)+9)+INDEX(AQ:AQ,MATCH(AQ202,$AA:$AA,0)+10))</f>
        <v>0</v>
      </c>
      <c r="AR206" s="376"/>
      <c r="AS206" s="375">
        <f>ABS(INDEX(AS:AS,MATCH(AS202,$AA:$AA,0)+8)+INDEX(AS:AS,MATCH(AS202,$AA:$AA,0)+9)+INDEX(AS:AS,MATCH(AS202,$AA:$AA,0)+10))</f>
        <v>0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38"/>
        <v>Spieler 3</v>
      </c>
      <c r="C207" s="367" t="str">
        <f t="shared" si="238"/>
        <v/>
      </c>
      <c r="D207" s="340">
        <f>IF(AC207=301,"",AC207)</f>
        <v>0</v>
      </c>
      <c r="E207" s="340" t="str">
        <f>IF(AD207=0,"",AD207)</f>
        <v/>
      </c>
      <c r="F207" s="340">
        <f>IF(AE207=301,"",AE207)</f>
        <v>0</v>
      </c>
      <c r="G207" s="340" t="str">
        <f>IF(AF207=0,"",AF207)</f>
        <v/>
      </c>
      <c r="H207" s="340">
        <f>IF(AG207=301,"",AG207)</f>
        <v>0</v>
      </c>
      <c r="I207" s="340" t="str">
        <f>IF(AH207=0,"",AH207)</f>
        <v/>
      </c>
      <c r="J207" s="340">
        <f>IF(AI207=301,"",AI207)</f>
        <v>0</v>
      </c>
      <c r="K207" s="340" t="str">
        <f>IF(AJ207=0,"",AJ207)</f>
        <v/>
      </c>
      <c r="L207" s="340">
        <f>IF(AK207=301,"",AK207)</f>
        <v>0</v>
      </c>
      <c r="M207" s="340" t="str">
        <f>IF(AL207=0,"",AL207)</f>
        <v/>
      </c>
      <c r="N207" s="340">
        <f>IF(AM207=301,"",AM207)</f>
        <v>0</v>
      </c>
      <c r="O207" s="340" t="str">
        <f>IF(AN207=0,"",AN207)</f>
        <v/>
      </c>
      <c r="P207" s="340">
        <f>IF(AO207=301,"",AO207)</f>
        <v>0</v>
      </c>
      <c r="Q207" s="340" t="str">
        <f>IF(AP207=0,"",AP207)</f>
        <v/>
      </c>
      <c r="R207" s="340">
        <f>IF(AQ207=301,"",AQ207)</f>
        <v>0</v>
      </c>
      <c r="S207" s="340" t="str">
        <f>IF(AR207=0,"",AR207)</f>
        <v/>
      </c>
      <c r="T207" s="340">
        <f>IF(AS207=301,"",AS207)</f>
        <v>0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0</v>
      </c>
      <c r="AD207" s="376"/>
      <c r="AE207" s="375">
        <f>ABS(INDEX(AE:AE,MATCH(AE202,$AA:$AA,0)+11)+INDEX(AE:AE,MATCH(AE202,$AA:$AA,0)+12)+INDEX(AE:AE,MATCH(AE202,$AA:$AA,0)+13))</f>
        <v>0</v>
      </c>
      <c r="AF207" s="376"/>
      <c r="AG207" s="375">
        <f>ABS(INDEX(AG:AG,MATCH(AG202,$AA:$AA,0)+11)+INDEX(AG:AG,MATCH(AG202,$AA:$AA,0)+12)+INDEX(AG:AG,MATCH(AG202,$AA:$AA,0)+13))</f>
        <v>0</v>
      </c>
      <c r="AH207" s="376"/>
      <c r="AI207" s="375">
        <f>ABS(INDEX(AI:AI,MATCH(AI202,$AA:$AA,0)+11)+INDEX(AI:AI,MATCH(AI202,$AA:$AA,0)+12)+INDEX(AI:AI,MATCH(AI202,$AA:$AA,0)+13))</f>
        <v>0</v>
      </c>
      <c r="AJ207" s="376"/>
      <c r="AK207" s="375">
        <f>ABS(INDEX(AK:AK,MATCH(AK202,$AA:$AA,0)+11)+INDEX(AK:AK,MATCH(AK202,$AA:$AA,0)+12)+INDEX(AK:AK,MATCH(AK202,$AA:$AA,0)+13))</f>
        <v>0</v>
      </c>
      <c r="AL207" s="376"/>
      <c r="AM207" s="375">
        <f>ABS(INDEX(AM:AM,MATCH(AM202,$AA:$AA,0)+11)+INDEX(AM:AM,MATCH(AM202,$AA:$AA,0)+12)+INDEX(AM:AM,MATCH(AM202,$AA:$AA,0)+13))</f>
        <v>0</v>
      </c>
      <c r="AN207" s="376"/>
      <c r="AO207" s="375">
        <f>ABS(INDEX(AO:AO,MATCH(AO202,$AA:$AA,0)+11)+INDEX(AO:AO,MATCH(AO202,$AA:$AA,0)+12)+INDEX(AO:AO,MATCH(AO202,$AA:$AA,0)+13))</f>
        <v>0</v>
      </c>
      <c r="AP207" s="376"/>
      <c r="AQ207" s="375">
        <f>ABS(INDEX(AQ:AQ,MATCH(AQ202,$AA:$AA,0)+11)+INDEX(AQ:AQ,MATCH(AQ202,$AA:$AA,0)+12)+INDEX(AQ:AQ,MATCH(AQ202,$AA:$AA,0)+13))</f>
        <v>0</v>
      </c>
      <c r="AR207" s="376"/>
      <c r="AS207" s="375">
        <f>ABS(INDEX(AS:AS,MATCH(AS202,$AA:$AA,0)+11)+INDEX(AS:AS,MATCH(AS202,$AA:$AA,0)+12)+INDEX(AS:AS,MATCH(AS202,$AA:$AA,0)+13))</f>
        <v>0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38"/>
        <v>Spieler 4</v>
      </c>
      <c r="C208" s="367" t="str">
        <f t="shared" si="238"/>
        <v/>
      </c>
      <c r="D208" s="340">
        <f>IF(AC208=301,"",AC208)</f>
        <v>0</v>
      </c>
      <c r="E208" s="340" t="str">
        <f>IF(AD208=0,"",AD208)</f>
        <v/>
      </c>
      <c r="F208" s="340">
        <f>IF(AE208=301,"",AE208)</f>
        <v>0</v>
      </c>
      <c r="G208" s="340" t="str">
        <f>IF(AF208=0,"",AF208)</f>
        <v/>
      </c>
      <c r="H208" s="340">
        <f>IF(AG208=301,"",AG208)</f>
        <v>0</v>
      </c>
      <c r="I208" s="340" t="str">
        <f>IF(AH208=0,"",AH208)</f>
        <v/>
      </c>
      <c r="J208" s="340">
        <f>IF(AI208=301,"",AI208)</f>
        <v>0</v>
      </c>
      <c r="K208" s="340" t="str">
        <f>IF(AJ208=0,"",AJ208)</f>
        <v/>
      </c>
      <c r="L208" s="340">
        <f>IF(AK208=301,"",AK208)</f>
        <v>0</v>
      </c>
      <c r="M208" s="340" t="str">
        <f>IF(AL208=0,"",AL208)</f>
        <v/>
      </c>
      <c r="N208" s="340">
        <f>IF(AM208=301,"",AM208)</f>
        <v>0</v>
      </c>
      <c r="O208" s="340" t="str">
        <f>IF(AN208=0,"",AN208)</f>
        <v/>
      </c>
      <c r="P208" s="340">
        <f>IF(AO208=301,"",AO208)</f>
        <v>0</v>
      </c>
      <c r="Q208" s="340" t="str">
        <f>IF(AP208=0,"",AP208)</f>
        <v/>
      </c>
      <c r="R208" s="340">
        <f>IF(AQ208=301,"",AQ208)</f>
        <v>0</v>
      </c>
      <c r="S208" s="340" t="str">
        <f>IF(AR208=0,"",AR208)</f>
        <v/>
      </c>
      <c r="T208" s="340">
        <f>IF(AS208=301,"",AS208)</f>
        <v>0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0</v>
      </c>
      <c r="AD208" s="376"/>
      <c r="AE208" s="375">
        <f>ABS(INDEX(AE:AE,MATCH(AE202,$AA:$AA,0)+14)+INDEX(AE:AE,MATCH(AE202,$AA:$AA,0)+15)+INDEX(AE:AE,MATCH(AE202,$AA:$AA,0)+16))</f>
        <v>0</v>
      </c>
      <c r="AF208" s="376"/>
      <c r="AG208" s="375">
        <f>ABS(INDEX(AG:AG,MATCH(AG202,$AA:$AA,0)+14)+INDEX(AG:AG,MATCH(AG202,$AA:$AA,0)+15)+INDEX(AG:AG,MATCH(AG202,$AA:$AA,0)+16))</f>
        <v>0</v>
      </c>
      <c r="AH208" s="376"/>
      <c r="AI208" s="375">
        <f>ABS(INDEX(AI:AI,MATCH(AI202,$AA:$AA,0)+14)+INDEX(AI:AI,MATCH(AI202,$AA:$AA,0)+15)+INDEX(AI:AI,MATCH(AI202,$AA:$AA,0)+16))</f>
        <v>0</v>
      </c>
      <c r="AJ208" s="376"/>
      <c r="AK208" s="375">
        <f>ABS(INDEX(AK:AK,MATCH(AK202,$AA:$AA,0)+14)+INDEX(AK:AK,MATCH(AK202,$AA:$AA,0)+15)+INDEX(AK:AK,MATCH(AK202,$AA:$AA,0)+16))</f>
        <v>0</v>
      </c>
      <c r="AL208" s="376"/>
      <c r="AM208" s="375">
        <f>ABS(INDEX(AM:AM,MATCH(AM202,$AA:$AA,0)+14)+INDEX(AM:AM,MATCH(AM202,$AA:$AA,0)+15)+INDEX(AM:AM,MATCH(AM202,$AA:$AA,0)+16))</f>
        <v>0</v>
      </c>
      <c r="AN208" s="376"/>
      <c r="AO208" s="375">
        <f>ABS(INDEX(AO:AO,MATCH(AO202,$AA:$AA,0)+14)+INDEX(AO:AO,MATCH(AO202,$AA:$AA,0)+15)+INDEX(AO:AO,MATCH(AO202,$AA:$AA,0)+16))</f>
        <v>0</v>
      </c>
      <c r="AP208" s="376"/>
      <c r="AQ208" s="375">
        <f>ABS(INDEX(AQ:AQ,MATCH(AQ202,$AA:$AA,0)+14)+INDEX(AQ:AQ,MATCH(AQ202,$AA:$AA,0)+15)+INDEX(AQ:AQ,MATCH(AQ202,$AA:$AA,0)+16))</f>
        <v>0</v>
      </c>
      <c r="AR208" s="376"/>
      <c r="AS208" s="375">
        <f>ABS(INDEX(AS:AS,MATCH(AS202,$AA:$AA,0)+14)+INDEX(AS:AS,MATCH(AS202,$AA:$AA,0)+15)+INDEX(AS:AS,MATCH(AS202,$AA:$AA,0)+16))</f>
        <v>0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38"/>
        <v>Gesamt</v>
      </c>
      <c r="C209" s="356" t="str">
        <f t="shared" si="238"/>
        <v/>
      </c>
      <c r="D209" s="339">
        <f>IF(AC209=1505,"",AC209)</f>
        <v>0</v>
      </c>
      <c r="E209" s="339" t="str">
        <f>IF(AD209=0,"",AD209)</f>
        <v/>
      </c>
      <c r="F209" s="339">
        <f>IF(AE209=1505,"",AE209)</f>
        <v>0</v>
      </c>
      <c r="G209" s="339" t="str">
        <f>IF(AF209=0,"",AF209)</f>
        <v/>
      </c>
      <c r="H209" s="339">
        <f>IF(AG209=1505,"",AG209)</f>
        <v>0</v>
      </c>
      <c r="I209" s="339" t="str">
        <f>IF(AH209=0,"",AH209)</f>
        <v/>
      </c>
      <c r="J209" s="339">
        <f>IF(AI209=1505,"",AI209)</f>
        <v>0</v>
      </c>
      <c r="K209" s="339" t="str">
        <f>IF(AJ209=0,"",AJ209)</f>
        <v/>
      </c>
      <c r="L209" s="339">
        <f>IF(AK209=1505,"",AK209)</f>
        <v>0</v>
      </c>
      <c r="M209" s="339" t="str">
        <f>IF(AL209=0,"",AL209)</f>
        <v/>
      </c>
      <c r="N209" s="339">
        <f>IF(AM209=1505,"",AM209)</f>
        <v>0</v>
      </c>
      <c r="O209" s="339" t="str">
        <f>IF(AN209=0,"",AN209)</f>
        <v/>
      </c>
      <c r="P209" s="339">
        <f>IF(AO209=1505,"",AO209)</f>
        <v>0</v>
      </c>
      <c r="Q209" s="339" t="str">
        <f>IF(AP209=0,"",AP209)</f>
        <v/>
      </c>
      <c r="R209" s="339">
        <f>IF(AQ209=1505,"",AQ209)</f>
        <v>0</v>
      </c>
      <c r="S209" s="339" t="str">
        <f>IF(AR209=0,"",AR209)</f>
        <v/>
      </c>
      <c r="T209" s="339">
        <f>IF(AS209=1505,"",AS209)</f>
        <v>0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0</v>
      </c>
      <c r="AD209" s="356"/>
      <c r="AE209" s="355">
        <f>SUM(AE205:AE208)</f>
        <v>0</v>
      </c>
      <c r="AF209" s="356"/>
      <c r="AG209" s="355">
        <f>SUM(AG205:AG208)</f>
        <v>0</v>
      </c>
      <c r="AH209" s="356"/>
      <c r="AI209" s="355">
        <f>SUM(AI205:AI208)</f>
        <v>0</v>
      </c>
      <c r="AJ209" s="356"/>
      <c r="AK209" s="355">
        <f>SUM(AK205:AK208)</f>
        <v>0</v>
      </c>
      <c r="AL209" s="356"/>
      <c r="AM209" s="355">
        <f>SUM(AM205:AM208)</f>
        <v>0</v>
      </c>
      <c r="AN209" s="356"/>
      <c r="AO209" s="355">
        <f>SUM(AO205:AO208)</f>
        <v>0</v>
      </c>
      <c r="AP209" s="356"/>
      <c r="AQ209" s="355">
        <f>SUM(AQ205:AQ208)</f>
        <v>0</v>
      </c>
      <c r="AR209" s="356"/>
      <c r="AS209" s="355">
        <f>SUM(AS205:AS208)</f>
        <v>0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01.02./02.02.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01.02./02.02.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Unterföhring Dreambowl Palace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9">
        <f>IF(AD217="","",AD217)</f>
        <v>0</v>
      </c>
      <c r="F217" s="75" t="str">
        <f t="shared" ref="F217:F230" si="239">IF(AE217=0,"",AE217)</f>
        <v/>
      </c>
      <c r="G217" s="349">
        <f>IF(AF217="","",AF217)</f>
        <v>0</v>
      </c>
      <c r="H217" s="75" t="str">
        <f t="shared" ref="H217:H230" si="240">IF(AG217=0,"",AG217)</f>
        <v/>
      </c>
      <c r="I217" s="349">
        <f>IF(AH217="","",AH217)</f>
        <v>0</v>
      </c>
      <c r="J217" s="75" t="str">
        <f t="shared" ref="J217:J230" si="241">IF(AI217=0,"",AI217)</f>
        <v/>
      </c>
      <c r="K217" s="349">
        <f>IF(AJ217="","",AJ217)</f>
        <v>0</v>
      </c>
      <c r="L217" s="75" t="str">
        <f t="shared" ref="L217:L230" si="242">IF(AK217=0,"",AK217)</f>
        <v/>
      </c>
      <c r="M217" s="349">
        <f>IF(AL217="","",AL217)</f>
        <v>0</v>
      </c>
      <c r="N217" s="75" t="str">
        <f>IF(AM217=0,"",AM217)</f>
        <v/>
      </c>
      <c r="O217" s="349">
        <f>IF(AN217="","",AN217)</f>
        <v>0</v>
      </c>
      <c r="P217" s="75" t="str">
        <f t="shared" ref="P217:P230" si="243">IF(AO217=0,"",AO217)</f>
        <v/>
      </c>
      <c r="Q217" s="349">
        <f>IF(AP217="","",AP217)</f>
        <v>0</v>
      </c>
      <c r="R217" s="75" t="str">
        <f t="shared" ref="R217:R230" si="244">IF(AQ217=0,"",AQ217)</f>
        <v/>
      </c>
      <c r="S217" s="349">
        <f>IF(AR217="","",AR217)</f>
        <v>0</v>
      </c>
      <c r="T217" s="75" t="str">
        <f t="shared" ref="T217:T230" si="245">IF(AS217=0,"",AS217)</f>
        <v/>
      </c>
      <c r="U217" s="349">
        <f>IF(AT217="","",AT217)</f>
        <v>0</v>
      </c>
      <c r="V217" s="75" t="str">
        <f t="shared" ref="V217:V230" si="246">IF(AU217=0,"",AU217)</f>
        <v/>
      </c>
      <c r="W217" s="349">
        <f>IF(AV217="","",AV217)</f>
        <v>0</v>
      </c>
      <c r="Z217" s="352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48">IF(AC217=0,"",AC217)</f>
        <v/>
      </c>
      <c r="BI217" s="215" t="str">
        <f t="shared" ref="BI217:BI228" si="249">IF(AE217=0,"",AE217)</f>
        <v/>
      </c>
      <c r="BJ217" s="215" t="str">
        <f t="shared" ref="BJ217:BJ228" si="250">IF(AG217=0,"",AG217)</f>
        <v/>
      </c>
      <c r="BK217" s="215" t="str">
        <f t="shared" ref="BK217:BK228" si="251">IF(AI217=0,"",AI217)</f>
        <v/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00000000000001" customHeight="1" x14ac:dyDescent="0.25">
      <c r="A218" s="369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50"/>
      <c r="F218" s="78" t="str">
        <f t="shared" si="239"/>
        <v/>
      </c>
      <c r="G218" s="350"/>
      <c r="H218" s="78" t="str">
        <f t="shared" si="240"/>
        <v/>
      </c>
      <c r="I218" s="350"/>
      <c r="J218" s="78" t="str">
        <f t="shared" si="241"/>
        <v/>
      </c>
      <c r="K218" s="350"/>
      <c r="L218" s="78" t="str">
        <f t="shared" si="242"/>
        <v/>
      </c>
      <c r="M218" s="350"/>
      <c r="N218" s="78" t="str">
        <f t="shared" ref="N218:N230" si="259">IF(AM218=0,"",AM218)</f>
        <v/>
      </c>
      <c r="O218" s="350"/>
      <c r="P218" s="78" t="str">
        <f t="shared" si="243"/>
        <v/>
      </c>
      <c r="Q218" s="350"/>
      <c r="R218" s="78" t="str">
        <f t="shared" si="244"/>
        <v/>
      </c>
      <c r="S218" s="350"/>
      <c r="T218" s="78" t="str">
        <f t="shared" si="245"/>
        <v/>
      </c>
      <c r="U218" s="350"/>
      <c r="V218" s="78" t="str">
        <f t="shared" si="246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2.1799999999999999E-7</v>
      </c>
      <c r="BU218" s="215" t="str">
        <f t="shared" ref="BU218:BU228" si="266">+BU217</f>
        <v>BC EMAX Unterföhring 2</v>
      </c>
      <c r="BV218" s="214">
        <f t="shared" ref="BV218:BV228" si="267">RANK(BT218,BT:BT)</f>
        <v>35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00000000000001" customHeight="1" thickBot="1" x14ac:dyDescent="0.3">
      <c r="A219" s="370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1"/>
      <c r="F219" s="69" t="str">
        <f t="shared" si="239"/>
        <v/>
      </c>
      <c r="G219" s="351"/>
      <c r="H219" s="69" t="str">
        <f t="shared" si="240"/>
        <v/>
      </c>
      <c r="I219" s="351"/>
      <c r="J219" s="69" t="str">
        <f t="shared" si="241"/>
        <v/>
      </c>
      <c r="K219" s="351"/>
      <c r="L219" s="69" t="str">
        <f t="shared" si="242"/>
        <v/>
      </c>
      <c r="M219" s="351"/>
      <c r="N219" s="69" t="str">
        <f t="shared" si="259"/>
        <v/>
      </c>
      <c r="O219" s="351"/>
      <c r="P219" s="69" t="str">
        <f t="shared" si="243"/>
        <v/>
      </c>
      <c r="Q219" s="351"/>
      <c r="R219" s="69" t="str">
        <f t="shared" si="244"/>
        <v/>
      </c>
      <c r="S219" s="351"/>
      <c r="T219" s="69" t="str">
        <f t="shared" si="245"/>
        <v/>
      </c>
      <c r="U219" s="351"/>
      <c r="V219" s="69" t="str">
        <f t="shared" si="246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2.1899999999999999E-7</v>
      </c>
      <c r="BU219" s="215" t="str">
        <f t="shared" si="266"/>
        <v>BC EMAX Unterföhring 2</v>
      </c>
      <c r="BV219" s="214">
        <f t="shared" si="267"/>
        <v>34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00000000000001" customHeight="1" x14ac:dyDescent="0.25">
      <c r="A220" s="368" t="s">
        <v>2</v>
      </c>
      <c r="B220" s="73" t="str">
        <f t="shared" si="258"/>
        <v/>
      </c>
      <c r="C220" s="74" t="str">
        <f t="shared" si="258"/>
        <v/>
      </c>
      <c r="D220" s="75" t="str">
        <f t="shared" si="258"/>
        <v/>
      </c>
      <c r="E220" s="349">
        <f>IF(AD220="","",AD220)</f>
        <v>0</v>
      </c>
      <c r="F220" s="75" t="str">
        <f t="shared" si="239"/>
        <v/>
      </c>
      <c r="G220" s="349">
        <f>IF(AF220="","",AF220)</f>
        <v>0</v>
      </c>
      <c r="H220" s="75" t="str">
        <f t="shared" si="240"/>
        <v/>
      </c>
      <c r="I220" s="349">
        <f>IF(AH220="","",AH220)</f>
        <v>0</v>
      </c>
      <c r="J220" s="75" t="str">
        <f t="shared" si="241"/>
        <v/>
      </c>
      <c r="K220" s="349">
        <f>IF(AJ220="","",AJ220)</f>
        <v>0</v>
      </c>
      <c r="L220" s="75" t="str">
        <f t="shared" si="242"/>
        <v/>
      </c>
      <c r="M220" s="349">
        <f>IF(AL220="","",AL220)</f>
        <v>0</v>
      </c>
      <c r="N220" s="75" t="str">
        <f t="shared" si="259"/>
        <v/>
      </c>
      <c r="O220" s="349">
        <f>IF(AN220="","",AN220)</f>
        <v>0</v>
      </c>
      <c r="P220" s="75" t="str">
        <f t="shared" si="243"/>
        <v/>
      </c>
      <c r="Q220" s="349">
        <f>IF(AP220="","",AP220)</f>
        <v>0</v>
      </c>
      <c r="R220" s="75" t="str">
        <f t="shared" si="244"/>
        <v/>
      </c>
      <c r="S220" s="349">
        <f>IF(AR220="","",AR220)</f>
        <v>0</v>
      </c>
      <c r="T220" s="75" t="str">
        <f t="shared" si="245"/>
        <v/>
      </c>
      <c r="U220" s="349">
        <f>IF(AT220="","",AT220)</f>
        <v>0</v>
      </c>
      <c r="V220" s="75" t="str">
        <f t="shared" si="246"/>
        <v/>
      </c>
      <c r="W220" s="349">
        <f>IF(AV220="","",AV220)</f>
        <v>0</v>
      </c>
      <c r="Z220" s="352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0"/>
        <v>0</v>
      </c>
      <c r="BE220" s="213">
        <f t="shared" si="261"/>
        <v>0</v>
      </c>
      <c r="BF220" s="215">
        <f t="shared" si="262"/>
        <v>0</v>
      </c>
      <c r="BG220" s="215">
        <f t="shared" si="263"/>
        <v>0</v>
      </c>
      <c r="BH220" s="215" t="str">
        <f t="shared" si="248"/>
        <v/>
      </c>
      <c r="BI220" s="215" t="str">
        <f t="shared" si="249"/>
        <v/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0</v>
      </c>
      <c r="BT220" s="215">
        <f t="shared" si="265"/>
        <v>2.2000000000000001E-7</v>
      </c>
      <c r="BU220" s="215" t="str">
        <f t="shared" si="266"/>
        <v>BC EMAX Unterföhring 2</v>
      </c>
      <c r="BV220" s="214">
        <f t="shared" si="267"/>
        <v>33</v>
      </c>
      <c r="BW220" s="215">
        <f t="shared" si="268"/>
        <v>0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00000000000001" customHeight="1" x14ac:dyDescent="0.25">
      <c r="A221" s="369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50"/>
      <c r="F221" s="78" t="str">
        <f t="shared" si="239"/>
        <v/>
      </c>
      <c r="G221" s="350"/>
      <c r="H221" s="78" t="str">
        <f t="shared" si="240"/>
        <v/>
      </c>
      <c r="I221" s="350"/>
      <c r="J221" s="78" t="str">
        <f t="shared" si="241"/>
        <v/>
      </c>
      <c r="K221" s="350"/>
      <c r="L221" s="78" t="str">
        <f t="shared" si="242"/>
        <v/>
      </c>
      <c r="M221" s="350"/>
      <c r="N221" s="78" t="str">
        <f t="shared" si="259"/>
        <v/>
      </c>
      <c r="O221" s="350"/>
      <c r="P221" s="78" t="str">
        <f t="shared" si="243"/>
        <v/>
      </c>
      <c r="Q221" s="350"/>
      <c r="R221" s="78" t="str">
        <f t="shared" si="244"/>
        <v/>
      </c>
      <c r="S221" s="350"/>
      <c r="T221" s="78" t="str">
        <f t="shared" si="245"/>
        <v/>
      </c>
      <c r="U221" s="350"/>
      <c r="V221" s="78" t="str">
        <f t="shared" si="246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2.2100000000000001E-7</v>
      </c>
      <c r="BU221" s="215" t="str">
        <f t="shared" si="266"/>
        <v>BC EMAX Unterföhring 2</v>
      </c>
      <c r="BV221" s="214">
        <f t="shared" si="267"/>
        <v>32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00000000000001" customHeight="1" thickBot="1" x14ac:dyDescent="0.3">
      <c r="A222" s="370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1"/>
      <c r="F222" s="69" t="str">
        <f t="shared" si="239"/>
        <v/>
      </c>
      <c r="G222" s="351"/>
      <c r="H222" s="69" t="str">
        <f t="shared" si="240"/>
        <v/>
      </c>
      <c r="I222" s="351"/>
      <c r="J222" s="69" t="str">
        <f t="shared" si="241"/>
        <v/>
      </c>
      <c r="K222" s="351"/>
      <c r="L222" s="69" t="str">
        <f t="shared" si="242"/>
        <v/>
      </c>
      <c r="M222" s="351"/>
      <c r="N222" s="69" t="str">
        <f t="shared" si="259"/>
        <v/>
      </c>
      <c r="O222" s="351"/>
      <c r="P222" s="69" t="str">
        <f t="shared" si="243"/>
        <v/>
      </c>
      <c r="Q222" s="351"/>
      <c r="R222" s="69" t="str">
        <f t="shared" si="244"/>
        <v/>
      </c>
      <c r="S222" s="351"/>
      <c r="T222" s="69" t="str">
        <f t="shared" si="245"/>
        <v/>
      </c>
      <c r="U222" s="351"/>
      <c r="V222" s="69" t="str">
        <f t="shared" si="246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2.22E-7</v>
      </c>
      <c r="BU222" s="215" t="str">
        <f t="shared" si="266"/>
        <v>BC EMAX Unterföhring 2</v>
      </c>
      <c r="BV222" s="214">
        <f t="shared" si="267"/>
        <v>31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00000000000001" customHeight="1" x14ac:dyDescent="0.25">
      <c r="A223" s="368" t="s">
        <v>3</v>
      </c>
      <c r="B223" s="73" t="str">
        <f t="shared" si="258"/>
        <v/>
      </c>
      <c r="C223" s="74" t="str">
        <f t="shared" si="258"/>
        <v/>
      </c>
      <c r="D223" s="75" t="str">
        <f t="shared" si="258"/>
        <v/>
      </c>
      <c r="E223" s="349">
        <f>IF(AD223="","",AD223)</f>
        <v>0</v>
      </c>
      <c r="F223" s="75" t="str">
        <f t="shared" si="239"/>
        <v/>
      </c>
      <c r="G223" s="349">
        <f>IF(AF223="","",AF223)</f>
        <v>0</v>
      </c>
      <c r="H223" s="75" t="str">
        <f t="shared" si="240"/>
        <v/>
      </c>
      <c r="I223" s="349">
        <f>IF(AH223="","",AH223)</f>
        <v>0</v>
      </c>
      <c r="J223" s="75" t="str">
        <f t="shared" si="241"/>
        <v/>
      </c>
      <c r="K223" s="349">
        <f>IF(AJ223="","",AJ223)</f>
        <v>0</v>
      </c>
      <c r="L223" s="75" t="str">
        <f t="shared" si="242"/>
        <v/>
      </c>
      <c r="M223" s="349">
        <f>IF(AL223="","",AL223)</f>
        <v>0</v>
      </c>
      <c r="N223" s="75" t="str">
        <f t="shared" si="259"/>
        <v/>
      </c>
      <c r="O223" s="349">
        <f>IF(AN223="","",AN223)</f>
        <v>0</v>
      </c>
      <c r="P223" s="75" t="str">
        <f t="shared" si="243"/>
        <v/>
      </c>
      <c r="Q223" s="349">
        <f>IF(AP223="","",AP223)</f>
        <v>0</v>
      </c>
      <c r="R223" s="75" t="str">
        <f t="shared" si="244"/>
        <v/>
      </c>
      <c r="S223" s="349">
        <f>IF(AR223="","",AR223)</f>
        <v>0</v>
      </c>
      <c r="T223" s="75" t="str">
        <f t="shared" si="245"/>
        <v/>
      </c>
      <c r="U223" s="349">
        <f>IF(AT223="","",AT223)</f>
        <v>0</v>
      </c>
      <c r="V223" s="75" t="str">
        <f t="shared" si="246"/>
        <v/>
      </c>
      <c r="W223" s="349">
        <f>IF(AV223="","",AV223)</f>
        <v>0</v>
      </c>
      <c r="Z223" s="352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0"/>
        <v>0</v>
      </c>
      <c r="BE223" s="213">
        <f t="shared" si="261"/>
        <v>0</v>
      </c>
      <c r="BF223" s="215">
        <f t="shared" si="262"/>
        <v>0</v>
      </c>
      <c r="BG223" s="215">
        <f t="shared" si="263"/>
        <v>0</v>
      </c>
      <c r="BH223" s="215" t="str">
        <f t="shared" si="248"/>
        <v/>
      </c>
      <c r="BI223" s="215" t="str">
        <f t="shared" si="249"/>
        <v/>
      </c>
      <c r="BJ223" s="215" t="str">
        <f t="shared" si="250"/>
        <v/>
      </c>
      <c r="BK223" s="215" t="str">
        <f t="shared" si="251"/>
        <v/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0</v>
      </c>
      <c r="BT223" s="215">
        <f t="shared" si="265"/>
        <v>2.23E-7</v>
      </c>
      <c r="BU223" s="215" t="str">
        <f t="shared" si="266"/>
        <v>BC EMAX Unterföhring 2</v>
      </c>
      <c r="BV223" s="214">
        <f t="shared" si="267"/>
        <v>30</v>
      </c>
      <c r="BW223" s="215">
        <f t="shared" si="268"/>
        <v>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00000000000001" customHeight="1" x14ac:dyDescent="0.25">
      <c r="A224" s="369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50"/>
      <c r="F224" s="78" t="str">
        <f t="shared" si="239"/>
        <v/>
      </c>
      <c r="G224" s="350"/>
      <c r="H224" s="78" t="str">
        <f t="shared" si="240"/>
        <v/>
      </c>
      <c r="I224" s="350"/>
      <c r="J224" s="78" t="str">
        <f t="shared" si="241"/>
        <v/>
      </c>
      <c r="K224" s="350"/>
      <c r="L224" s="78" t="str">
        <f t="shared" si="242"/>
        <v/>
      </c>
      <c r="M224" s="350"/>
      <c r="N224" s="78" t="str">
        <f t="shared" si="259"/>
        <v/>
      </c>
      <c r="O224" s="350"/>
      <c r="P224" s="78" t="str">
        <f t="shared" si="243"/>
        <v/>
      </c>
      <c r="Q224" s="350"/>
      <c r="R224" s="78" t="str">
        <f t="shared" si="244"/>
        <v/>
      </c>
      <c r="S224" s="350"/>
      <c r="T224" s="78" t="str">
        <f t="shared" si="245"/>
        <v/>
      </c>
      <c r="U224" s="350"/>
      <c r="V224" s="78" t="str">
        <f t="shared" si="246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2.2399999999999999E-7</v>
      </c>
      <c r="BU224" s="215" t="str">
        <f t="shared" si="266"/>
        <v>BC EMAX Unterföhring 2</v>
      </c>
      <c r="BV224" s="214">
        <f t="shared" si="267"/>
        <v>29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00000000000001" customHeight="1" thickBot="1" x14ac:dyDescent="0.3">
      <c r="A225" s="370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1"/>
      <c r="F225" s="69" t="str">
        <f t="shared" si="239"/>
        <v/>
      </c>
      <c r="G225" s="351"/>
      <c r="H225" s="69" t="str">
        <f t="shared" si="240"/>
        <v/>
      </c>
      <c r="I225" s="351"/>
      <c r="J225" s="69" t="str">
        <f t="shared" si="241"/>
        <v/>
      </c>
      <c r="K225" s="351"/>
      <c r="L225" s="69" t="str">
        <f t="shared" si="242"/>
        <v/>
      </c>
      <c r="M225" s="351"/>
      <c r="N225" s="69" t="str">
        <f t="shared" si="259"/>
        <v/>
      </c>
      <c r="O225" s="351"/>
      <c r="P225" s="69" t="str">
        <f t="shared" si="243"/>
        <v/>
      </c>
      <c r="Q225" s="351"/>
      <c r="R225" s="69" t="str">
        <f t="shared" si="244"/>
        <v/>
      </c>
      <c r="S225" s="351"/>
      <c r="T225" s="69" t="str">
        <f t="shared" si="245"/>
        <v/>
      </c>
      <c r="U225" s="351"/>
      <c r="V225" s="69" t="str">
        <f t="shared" si="246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2.2499999999999999E-7</v>
      </c>
      <c r="BU225" s="215" t="str">
        <f t="shared" si="266"/>
        <v>BC EMAX Unterföhring 2</v>
      </c>
      <c r="BV225" s="214">
        <f t="shared" si="267"/>
        <v>28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00000000000001" customHeight="1" x14ac:dyDescent="0.25">
      <c r="A226" s="368" t="s">
        <v>11</v>
      </c>
      <c r="B226" s="73" t="str">
        <f>IF(AA226=0,"",AA226)</f>
        <v/>
      </c>
      <c r="C226" s="74" t="str">
        <f t="shared" si="258"/>
        <v/>
      </c>
      <c r="D226" s="75" t="str">
        <f t="shared" si="258"/>
        <v/>
      </c>
      <c r="E226" s="349">
        <f>IF(AD226="","",AD226)</f>
        <v>0</v>
      </c>
      <c r="F226" s="75" t="str">
        <f t="shared" si="239"/>
        <v/>
      </c>
      <c r="G226" s="349">
        <f>IF(AF226="","",AF226)</f>
        <v>0</v>
      </c>
      <c r="H226" s="75" t="str">
        <f t="shared" si="240"/>
        <v/>
      </c>
      <c r="I226" s="349">
        <f>IF(AH226="","",AH226)</f>
        <v>0</v>
      </c>
      <c r="J226" s="75" t="str">
        <f t="shared" si="241"/>
        <v/>
      </c>
      <c r="K226" s="349">
        <f>IF(AJ226="","",AJ226)</f>
        <v>0</v>
      </c>
      <c r="L226" s="75" t="str">
        <f t="shared" si="242"/>
        <v/>
      </c>
      <c r="M226" s="349">
        <f>IF(AL226="","",AL226)</f>
        <v>0</v>
      </c>
      <c r="N226" s="75" t="str">
        <f t="shared" si="259"/>
        <v/>
      </c>
      <c r="O226" s="349">
        <f>IF(AN226="","",AN226)</f>
        <v>0</v>
      </c>
      <c r="P226" s="75" t="str">
        <f t="shared" si="243"/>
        <v/>
      </c>
      <c r="Q226" s="349">
        <f>IF(AP226="","",AP226)</f>
        <v>0</v>
      </c>
      <c r="R226" s="75" t="str">
        <f t="shared" si="244"/>
        <v/>
      </c>
      <c r="S226" s="349">
        <f>IF(AR226="","",AR226)</f>
        <v>0</v>
      </c>
      <c r="T226" s="75" t="str">
        <f t="shared" si="245"/>
        <v/>
      </c>
      <c r="U226" s="349">
        <f>IF(AT226="","",AT226)</f>
        <v>0</v>
      </c>
      <c r="V226" s="75" t="str">
        <f t="shared" si="246"/>
        <v/>
      </c>
      <c r="W226" s="349">
        <f>IF(AV226="","",AV226)</f>
        <v>0</v>
      </c>
      <c r="Z226" s="352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0"/>
        <v>0</v>
      </c>
      <c r="BE226" s="213">
        <f t="shared" si="261"/>
        <v>0</v>
      </c>
      <c r="BF226" s="215">
        <f t="shared" si="262"/>
        <v>0</v>
      </c>
      <c r="BG226" s="215">
        <f t="shared" si="263"/>
        <v>0</v>
      </c>
      <c r="BH226" s="215" t="str">
        <f t="shared" si="248"/>
        <v/>
      </c>
      <c r="BI226" s="215" t="str">
        <f t="shared" si="249"/>
        <v/>
      </c>
      <c r="BJ226" s="215" t="str">
        <f t="shared" si="250"/>
        <v/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0</v>
      </c>
      <c r="BT226" s="215">
        <f t="shared" si="265"/>
        <v>2.2600000000000001E-7</v>
      </c>
      <c r="BU226" s="215" t="str">
        <f t="shared" si="266"/>
        <v>BC EMAX Unterföhring 2</v>
      </c>
      <c r="BV226" s="214">
        <f t="shared" si="267"/>
        <v>27</v>
      </c>
      <c r="BW226" s="215">
        <f t="shared" si="268"/>
        <v>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50"/>
      <c r="F227" s="78" t="str">
        <f t="shared" si="239"/>
        <v/>
      </c>
      <c r="G227" s="350"/>
      <c r="H227" s="78" t="str">
        <f t="shared" si="240"/>
        <v/>
      </c>
      <c r="I227" s="350"/>
      <c r="J227" s="78" t="str">
        <f t="shared" si="241"/>
        <v/>
      </c>
      <c r="K227" s="350"/>
      <c r="L227" s="78" t="str">
        <f t="shared" si="242"/>
        <v/>
      </c>
      <c r="M227" s="350"/>
      <c r="N227" s="78" t="str">
        <f t="shared" si="259"/>
        <v/>
      </c>
      <c r="O227" s="350"/>
      <c r="P227" s="78" t="str">
        <f t="shared" si="243"/>
        <v/>
      </c>
      <c r="Q227" s="350"/>
      <c r="R227" s="78" t="str">
        <f t="shared" si="244"/>
        <v/>
      </c>
      <c r="S227" s="350"/>
      <c r="T227" s="78" t="str">
        <f t="shared" si="245"/>
        <v/>
      </c>
      <c r="U227" s="350"/>
      <c r="V227" s="78" t="str">
        <f t="shared" si="246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2.2700000000000001E-7</v>
      </c>
      <c r="BU227" s="215" t="str">
        <f t="shared" si="266"/>
        <v>BC EMAX Unterföhring 2</v>
      </c>
      <c r="BV227" s="214">
        <f t="shared" si="267"/>
        <v>26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1"/>
      <c r="F228" s="69" t="str">
        <f t="shared" si="239"/>
        <v/>
      </c>
      <c r="G228" s="351"/>
      <c r="H228" s="69" t="str">
        <f t="shared" si="240"/>
        <v/>
      </c>
      <c r="I228" s="351"/>
      <c r="J228" s="69" t="str">
        <f t="shared" si="241"/>
        <v/>
      </c>
      <c r="K228" s="351"/>
      <c r="L228" s="69" t="str">
        <f t="shared" si="242"/>
        <v/>
      </c>
      <c r="M228" s="351"/>
      <c r="N228" s="69" t="str">
        <f t="shared" si="259"/>
        <v/>
      </c>
      <c r="O228" s="351"/>
      <c r="P228" s="69" t="str">
        <f t="shared" si="243"/>
        <v/>
      </c>
      <c r="Q228" s="351"/>
      <c r="R228" s="69" t="str">
        <f t="shared" si="244"/>
        <v/>
      </c>
      <c r="S228" s="351"/>
      <c r="T228" s="69" t="str">
        <f t="shared" si="245"/>
        <v/>
      </c>
      <c r="U228" s="351"/>
      <c r="V228" s="69" t="str">
        <f t="shared" si="246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2.28E-7</v>
      </c>
      <c r="BU228" s="215" t="str">
        <f t="shared" si="266"/>
        <v>BC EMAX Unterföhring 2</v>
      </c>
      <c r="BV228" s="214">
        <f t="shared" si="267"/>
        <v>25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 t="str">
        <f t="shared" si="258"/>
        <v/>
      </c>
      <c r="E229" s="84">
        <f>IF(AD229="","",AD229)</f>
        <v>0</v>
      </c>
      <c r="F229" s="83" t="str">
        <f t="shared" si="239"/>
        <v/>
      </c>
      <c r="G229" s="84">
        <f>IF(AF229="","",AF229)</f>
        <v>0</v>
      </c>
      <c r="H229" s="83" t="str">
        <f t="shared" si="240"/>
        <v/>
      </c>
      <c r="I229" s="84">
        <f>IF(AH229="","",AH229)</f>
        <v>0</v>
      </c>
      <c r="J229" s="83" t="str">
        <f t="shared" si="241"/>
        <v/>
      </c>
      <c r="K229" s="84">
        <f>IF(AJ229="","",AJ229)</f>
        <v>0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 t="str">
        <f t="shared" si="246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0</v>
      </c>
      <c r="F230" s="86" t="str">
        <f t="shared" si="239"/>
        <v/>
      </c>
      <c r="G230" s="87">
        <f>IF(AF230="","",AF230)</f>
        <v>0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0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7">
        <f t="shared" si="270"/>
        <v>2</v>
      </c>
      <c r="E232" s="347" t="str">
        <f t="shared" si="270"/>
        <v/>
      </c>
      <c r="F232" s="347">
        <f t="shared" si="270"/>
        <v>9</v>
      </c>
      <c r="G232" s="347" t="str">
        <f t="shared" si="270"/>
        <v/>
      </c>
      <c r="H232" s="347">
        <f t="shared" si="270"/>
        <v>1</v>
      </c>
      <c r="I232" s="347" t="str">
        <f t="shared" si="270"/>
        <v/>
      </c>
      <c r="J232" s="347">
        <f t="shared" si="270"/>
        <v>10</v>
      </c>
      <c r="K232" s="347" t="str">
        <f t="shared" si="270"/>
        <v/>
      </c>
      <c r="L232" s="347">
        <f t="shared" ref="L232:U234" si="271">IF(AK232=0,"",AK232)</f>
        <v>4</v>
      </c>
      <c r="M232" s="347" t="str">
        <f t="shared" si="271"/>
        <v/>
      </c>
      <c r="N232" s="347">
        <f t="shared" si="271"/>
        <v>5</v>
      </c>
      <c r="O232" s="347" t="str">
        <f t="shared" si="271"/>
        <v/>
      </c>
      <c r="P232" s="347">
        <f t="shared" si="271"/>
        <v>6</v>
      </c>
      <c r="Q232" s="347" t="str">
        <f t="shared" si="271"/>
        <v/>
      </c>
      <c r="R232" s="347">
        <f t="shared" si="271"/>
        <v>7</v>
      </c>
      <c r="S232" s="347" t="str">
        <f t="shared" si="271"/>
        <v/>
      </c>
      <c r="T232" s="347">
        <f t="shared" si="271"/>
        <v>3</v>
      </c>
      <c r="U232" s="347" t="str">
        <f t="shared" si="271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VLOOKUP($AA212,Schlüssel!$A$5:$DG$14,43)</f>
        <v>2</v>
      </c>
      <c r="AD232" s="372"/>
      <c r="AE232" s="371">
        <f>VLOOKUP($AA212,Schlüssel!$A$5:$EK$14,44)</f>
        <v>9</v>
      </c>
      <c r="AF232" s="372"/>
      <c r="AG232" s="371">
        <f>VLOOKUP($AA212,Schlüssel!$A$5:$EK$14,45)</f>
        <v>1</v>
      </c>
      <c r="AH232" s="372"/>
      <c r="AI232" s="371">
        <f>VLOOKUP($AA212,Schlüssel!$A$5:$EK$14,46)</f>
        <v>10</v>
      </c>
      <c r="AJ232" s="372"/>
      <c r="AK232" s="371">
        <f>VLOOKUP($AA212,Schlüssel!$A$5:$EK$14,47)</f>
        <v>4</v>
      </c>
      <c r="AL232" s="372"/>
      <c r="AM232" s="371">
        <f>VLOOKUP($AA212,Schlüssel!$A$5:$EK$14,48)</f>
        <v>5</v>
      </c>
      <c r="AN232" s="372"/>
      <c r="AO232" s="371">
        <f>VLOOKUP($AA212,Schlüssel!$A$5:$EK$14,49)</f>
        <v>6</v>
      </c>
      <c r="AP232" s="372"/>
      <c r="AQ232" s="371">
        <f>VLOOKUP($AA212,Schlüssel!$A$5:$EK$14,50)</f>
        <v>7</v>
      </c>
      <c r="AR232" s="372"/>
      <c r="AS232" s="371">
        <f>VLOOKUP($AA212,Schlüssel!$A$5:$EK$14,51)</f>
        <v>3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4" t="str">
        <f t="shared" si="270"/>
        <v>Bajuwaren München 1</v>
      </c>
      <c r="E233" s="345" t="str">
        <f t="shared" si="270"/>
        <v/>
      </c>
      <c r="F233" s="344" t="str">
        <f t="shared" si="270"/>
        <v>Bowlinghaus Bamberg 1</v>
      </c>
      <c r="G233" s="345" t="str">
        <f t="shared" si="270"/>
        <v/>
      </c>
      <c r="H233" s="344" t="str">
        <f t="shared" si="270"/>
        <v>BC Comet Nürnberg</v>
      </c>
      <c r="I233" s="345" t="str">
        <f t="shared" si="270"/>
        <v/>
      </c>
      <c r="J233" s="344" t="str">
        <f t="shared" si="270"/>
        <v>High Roller Rosenheim 1</v>
      </c>
      <c r="K233" s="345" t="str">
        <f t="shared" si="270"/>
        <v/>
      </c>
      <c r="L233" s="344" t="str">
        <f t="shared" si="271"/>
        <v>SG DJK Rimpar</v>
      </c>
      <c r="M233" s="345" t="str">
        <f t="shared" si="271"/>
        <v/>
      </c>
      <c r="N233" s="344" t="str">
        <f t="shared" si="271"/>
        <v>RW Lichtenhof Stein 1</v>
      </c>
      <c r="O233" s="345" t="str">
        <f t="shared" si="271"/>
        <v/>
      </c>
      <c r="P233" s="344" t="str">
        <f t="shared" si="271"/>
        <v>SG Rottendorf 1</v>
      </c>
      <c r="Q233" s="345" t="str">
        <f t="shared" si="271"/>
        <v/>
      </c>
      <c r="R233" s="344" t="str">
        <f t="shared" si="271"/>
        <v>Schanzer Ingolstadt 1</v>
      </c>
      <c r="S233" s="345" t="str">
        <f t="shared" si="271"/>
        <v/>
      </c>
      <c r="T233" s="344" t="str">
        <f t="shared" si="271"/>
        <v>BK München 3</v>
      </c>
      <c r="U233" s="345" t="str">
        <f t="shared" si="271"/>
        <v/>
      </c>
      <c r="V233" s="346"/>
      <c r="W233" s="346"/>
      <c r="AA233" s="90"/>
      <c r="AB233" s="86"/>
      <c r="AC233" s="344" t="str">
        <f>VLOOKUP(AC232,Schlüssel!$A$5:$K$14,2)</f>
        <v>Bajuwaren München 1</v>
      </c>
      <c r="AD233" s="345"/>
      <c r="AE233" s="344" t="str">
        <f>VLOOKUP(AE232,Schlüssel!$A$5:$K$14,2)</f>
        <v>Bowlinghaus Bamberg 1</v>
      </c>
      <c r="AF233" s="345"/>
      <c r="AG233" s="344" t="str">
        <f>VLOOKUP(AG232,Schlüssel!$A$5:$K$14,2)</f>
        <v>BC Comet Nürnberg</v>
      </c>
      <c r="AH233" s="345"/>
      <c r="AI233" s="344" t="str">
        <f>VLOOKUP(AI232,Schlüssel!$A$5:$K$14,2)</f>
        <v>High Roller Rosenheim 1</v>
      </c>
      <c r="AJ233" s="345"/>
      <c r="AK233" s="344" t="str">
        <f>VLOOKUP(AK232,Schlüssel!$A$5:$K$14,2)</f>
        <v>SG DJK Rimpar</v>
      </c>
      <c r="AL233" s="345"/>
      <c r="AM233" s="344" t="str">
        <f>VLOOKUP(AM232,Schlüssel!$A$5:$K$14,2)</f>
        <v>RW Lichtenhof Stein 1</v>
      </c>
      <c r="AN233" s="345"/>
      <c r="AO233" s="344" t="str">
        <f>VLOOKUP(AO232,Schlüssel!$A$5:$K$14,2)</f>
        <v>SG Rottendorf 1</v>
      </c>
      <c r="AP233" s="345"/>
      <c r="AQ233" s="344" t="str">
        <f>VLOOKUP(AQ232,Schlüssel!$A$5:$K$14,2)</f>
        <v>Schanzer Ingolstadt 1</v>
      </c>
      <c r="AR233" s="345"/>
      <c r="AS233" s="344" t="str">
        <f>VLOOKUP(AS232,Schlüssel!$A$5:$K$14,2)</f>
        <v>BK München 3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2" t="str">
        <f t="shared" si="270"/>
        <v/>
      </c>
      <c r="E234" s="342" t="str">
        <f t="shared" si="270"/>
        <v/>
      </c>
      <c r="F234" s="342" t="str">
        <f t="shared" si="270"/>
        <v/>
      </c>
      <c r="G234" s="342" t="str">
        <f t="shared" si="270"/>
        <v/>
      </c>
      <c r="H234" s="342" t="str">
        <f t="shared" si="270"/>
        <v/>
      </c>
      <c r="I234" s="342" t="str">
        <f t="shared" si="270"/>
        <v/>
      </c>
      <c r="J234" s="342" t="str">
        <f t="shared" si="270"/>
        <v/>
      </c>
      <c r="K234" s="342" t="str">
        <f t="shared" si="270"/>
        <v/>
      </c>
      <c r="L234" s="342" t="str">
        <f t="shared" si="271"/>
        <v/>
      </c>
      <c r="M234" s="342" t="str">
        <f t="shared" si="271"/>
        <v/>
      </c>
      <c r="N234" s="342" t="str">
        <f t="shared" si="271"/>
        <v/>
      </c>
      <c r="O234" s="342" t="str">
        <f t="shared" si="271"/>
        <v/>
      </c>
      <c r="P234" s="342" t="str">
        <f t="shared" si="271"/>
        <v/>
      </c>
      <c r="Q234" s="342" t="str">
        <f t="shared" si="271"/>
        <v/>
      </c>
      <c r="R234" s="342" t="str">
        <f t="shared" si="271"/>
        <v/>
      </c>
      <c r="S234" s="342" t="str">
        <f t="shared" si="271"/>
        <v/>
      </c>
      <c r="T234" s="342" t="str">
        <f t="shared" si="271"/>
        <v/>
      </c>
      <c r="U234" s="343" t="str">
        <f t="shared" si="271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2">IF(AA235=0,"",AA235)</f>
        <v>Spieler 1</v>
      </c>
      <c r="C235" s="367" t="str">
        <f t="shared" si="272"/>
        <v/>
      </c>
      <c r="D235" s="340">
        <f>IF(AC235=301,"",AC235)</f>
        <v>0</v>
      </c>
      <c r="E235" s="340" t="str">
        <f>IF(AD235=0,"",AD235)</f>
        <v/>
      </c>
      <c r="F235" s="340">
        <f>IF(AE235=301,"",AE235)</f>
        <v>0</v>
      </c>
      <c r="G235" s="340" t="str">
        <f>IF(AF235=0,"",AF235)</f>
        <v/>
      </c>
      <c r="H235" s="340">
        <f>IF(AG235=301,"",AG235)</f>
        <v>0</v>
      </c>
      <c r="I235" s="340" t="str">
        <f>IF(AH235=0,"",AH235)</f>
        <v/>
      </c>
      <c r="J235" s="340">
        <f>IF(AI235=301,"",AI235)</f>
        <v>0</v>
      </c>
      <c r="K235" s="340" t="str">
        <f>IF(AJ235=0,"",AJ235)</f>
        <v/>
      </c>
      <c r="L235" s="340">
        <f>IF(AK235=301,"",AK235)</f>
        <v>0</v>
      </c>
      <c r="M235" s="340" t="str">
        <f>IF(AL235=0,"",AL235)</f>
        <v/>
      </c>
      <c r="N235" s="340">
        <f>IF(AM235=301,"",AM235)</f>
        <v>0</v>
      </c>
      <c r="O235" s="340" t="str">
        <f>IF(AN235=0,"",AN235)</f>
        <v/>
      </c>
      <c r="P235" s="340">
        <f>IF(AO235=301,"",AO235)</f>
        <v>0</v>
      </c>
      <c r="Q235" s="340" t="str">
        <f>IF(AP235=0,"",AP235)</f>
        <v/>
      </c>
      <c r="R235" s="340">
        <f>IF(AQ235=301,"",AQ235)</f>
        <v>0</v>
      </c>
      <c r="S235" s="340" t="str">
        <f>IF(AR235=0,"",AR235)</f>
        <v/>
      </c>
      <c r="T235" s="340">
        <f>IF(AS235=301,"",AS235)</f>
        <v>0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0</v>
      </c>
      <c r="AD235" s="374"/>
      <c r="AE235" s="373">
        <f>ABS(INDEX(AE:AE,MATCH(AE232,$AA:$AA,0)+5)+INDEX(AE:AE,MATCH(AE232,$AA:$AA,0)+6)+INDEX(AE:AE,MATCH(AE232,$AA:$AA,0)+7))</f>
        <v>0</v>
      </c>
      <c r="AF235" s="374"/>
      <c r="AG235" s="373">
        <f>ABS(INDEX(AG:AG,MATCH(AG232,$AA:$AA,0)+5)+INDEX(AG:AG,MATCH(AG232,$AA:$AA,0)+6)+INDEX(AG:AG,MATCH(AG232,$AA:$AA,0)+7))</f>
        <v>0</v>
      </c>
      <c r="AH235" s="374"/>
      <c r="AI235" s="373">
        <f>ABS(INDEX(AI:AI,MATCH(AI232,$AA:$AA,0)+5)+INDEX(AI:AI,MATCH(AI232,$AA:$AA,0)+6)+INDEX(AI:AI,MATCH(AI232,$AA:$AA,0)+7))</f>
        <v>0</v>
      </c>
      <c r="AJ235" s="374"/>
      <c r="AK235" s="373">
        <f>ABS(INDEX(AK:AK,MATCH(AK232,$AA:$AA,0)+5)+INDEX(AK:AK,MATCH(AK232,$AA:$AA,0)+6)+INDEX(AK:AK,MATCH(AK232,$AA:$AA,0)+7))</f>
        <v>0</v>
      </c>
      <c r="AL235" s="374"/>
      <c r="AM235" s="373">
        <f>ABS(INDEX(AM:AM,MATCH(AM232,$AA:$AA,0)+5)+INDEX(AM:AM,MATCH(AM232,$AA:$AA,0)+6)+INDEX(AM:AM,MATCH(AM232,$AA:$AA,0)+7))</f>
        <v>0</v>
      </c>
      <c r="AN235" s="374"/>
      <c r="AO235" s="373">
        <f>ABS(INDEX(AO:AO,MATCH(AO232,$AA:$AA,0)+5)+INDEX(AO:AO,MATCH(AO232,$AA:$AA,0)+6)+INDEX(AO:AO,MATCH(AO232,$AA:$AA,0)+7))</f>
        <v>0</v>
      </c>
      <c r="AP235" s="374"/>
      <c r="AQ235" s="373">
        <f>ABS(INDEX(AQ:AQ,MATCH(AQ232,$AA:$AA,0)+5)+INDEX(AQ:AQ,MATCH(AQ232,$AA:$AA,0)+6)+INDEX(AQ:AQ,MATCH(AQ232,$AA:$AA,0)+7))</f>
        <v>0</v>
      </c>
      <c r="AR235" s="374"/>
      <c r="AS235" s="373">
        <f>ABS(INDEX(AS:AS,MATCH(AS232,$AA:$AA,0)+5)+INDEX(AS:AS,MATCH(AS232,$AA:$AA,0)+6)+INDEX(AS:AS,MATCH(AS232,$AA:$AA,0)+7))</f>
        <v>0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2"/>
        <v>Spieler 2</v>
      </c>
      <c r="C236" s="367" t="str">
        <f t="shared" si="272"/>
        <v/>
      </c>
      <c r="D236" s="340">
        <f>IF(AC236=301,"",AC236)</f>
        <v>0</v>
      </c>
      <c r="E236" s="340" t="str">
        <f>IF(AD236=0,"",AD236)</f>
        <v/>
      </c>
      <c r="F236" s="340">
        <f>IF(AE236=301,"",AE236)</f>
        <v>0</v>
      </c>
      <c r="G236" s="340" t="str">
        <f>IF(AF236=0,"",AF236)</f>
        <v/>
      </c>
      <c r="H236" s="340">
        <f>IF(AG236=301,"",AG236)</f>
        <v>0</v>
      </c>
      <c r="I236" s="340" t="str">
        <f>IF(AH236=0,"",AH236)</f>
        <v/>
      </c>
      <c r="J236" s="340">
        <f>IF(AI236=301,"",AI236)</f>
        <v>0</v>
      </c>
      <c r="K236" s="340" t="str">
        <f>IF(AJ236=0,"",AJ236)</f>
        <v/>
      </c>
      <c r="L236" s="340">
        <f>IF(AK236=301,"",AK236)</f>
        <v>0</v>
      </c>
      <c r="M236" s="340" t="str">
        <f>IF(AL236=0,"",AL236)</f>
        <v/>
      </c>
      <c r="N236" s="340">
        <f>IF(AM236=301,"",AM236)</f>
        <v>0</v>
      </c>
      <c r="O236" s="340" t="str">
        <f>IF(AN236=0,"",AN236)</f>
        <v/>
      </c>
      <c r="P236" s="340">
        <f>IF(AO236=301,"",AO236)</f>
        <v>0</v>
      </c>
      <c r="Q236" s="340" t="str">
        <f>IF(AP236=0,"",AP236)</f>
        <v/>
      </c>
      <c r="R236" s="340">
        <f>IF(AQ236=301,"",AQ236)</f>
        <v>0</v>
      </c>
      <c r="S236" s="340" t="str">
        <f>IF(AR236=0,"",AR236)</f>
        <v/>
      </c>
      <c r="T236" s="340">
        <f>IF(AS236=301,"",AS236)</f>
        <v>0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0</v>
      </c>
      <c r="AD236" s="376"/>
      <c r="AE236" s="375">
        <f>ABS(INDEX(AE:AE,MATCH(AE232,$AA:$AA,0)+8)+INDEX(AE:AE,MATCH(AE232,$AA:$AA,0)+9)+INDEX(AE:AE,MATCH(AE232,$AA:$AA,0)+10))</f>
        <v>0</v>
      </c>
      <c r="AF236" s="376"/>
      <c r="AG236" s="375">
        <f>ABS(INDEX(AG:AG,MATCH(AG232,$AA:$AA,0)+8)+INDEX(AG:AG,MATCH(AG232,$AA:$AA,0)+9)+INDEX(AG:AG,MATCH(AG232,$AA:$AA,0)+10))</f>
        <v>0</v>
      </c>
      <c r="AH236" s="376"/>
      <c r="AI236" s="375">
        <f>ABS(INDEX(AI:AI,MATCH(AI232,$AA:$AA,0)+8)+INDEX(AI:AI,MATCH(AI232,$AA:$AA,0)+9)+INDEX(AI:AI,MATCH(AI232,$AA:$AA,0)+10))</f>
        <v>0</v>
      </c>
      <c r="AJ236" s="376"/>
      <c r="AK236" s="375">
        <f>ABS(INDEX(AK:AK,MATCH(AK232,$AA:$AA,0)+8)+INDEX(AK:AK,MATCH(AK232,$AA:$AA,0)+9)+INDEX(AK:AK,MATCH(AK232,$AA:$AA,0)+10))</f>
        <v>0</v>
      </c>
      <c r="AL236" s="376"/>
      <c r="AM236" s="375">
        <f>ABS(INDEX(AM:AM,MATCH(AM232,$AA:$AA,0)+8)+INDEX(AM:AM,MATCH(AM232,$AA:$AA,0)+9)+INDEX(AM:AM,MATCH(AM232,$AA:$AA,0)+10))</f>
        <v>0</v>
      </c>
      <c r="AN236" s="376"/>
      <c r="AO236" s="375">
        <f>ABS(INDEX(AO:AO,MATCH(AO232,$AA:$AA,0)+8)+INDEX(AO:AO,MATCH(AO232,$AA:$AA,0)+9)+INDEX(AO:AO,MATCH(AO232,$AA:$AA,0)+10))</f>
        <v>0</v>
      </c>
      <c r="AP236" s="376"/>
      <c r="AQ236" s="375">
        <f>ABS(INDEX(AQ:AQ,MATCH(AQ232,$AA:$AA,0)+8)+INDEX(AQ:AQ,MATCH(AQ232,$AA:$AA,0)+9)+INDEX(AQ:AQ,MATCH(AQ232,$AA:$AA,0)+10))</f>
        <v>0</v>
      </c>
      <c r="AR236" s="376"/>
      <c r="AS236" s="375">
        <f>ABS(INDEX(AS:AS,MATCH(AS232,$AA:$AA,0)+8)+INDEX(AS:AS,MATCH(AS232,$AA:$AA,0)+9)+INDEX(AS:AS,MATCH(AS232,$AA:$AA,0)+10))</f>
        <v>0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2"/>
        <v>Spieler 3</v>
      </c>
      <c r="C237" s="367" t="str">
        <f t="shared" si="272"/>
        <v/>
      </c>
      <c r="D237" s="340">
        <f>IF(AC237=301,"",AC237)</f>
        <v>0</v>
      </c>
      <c r="E237" s="340" t="str">
        <f>IF(AD237=0,"",AD237)</f>
        <v/>
      </c>
      <c r="F237" s="340">
        <f>IF(AE237=301,"",AE237)</f>
        <v>0</v>
      </c>
      <c r="G237" s="340" t="str">
        <f>IF(AF237=0,"",AF237)</f>
        <v/>
      </c>
      <c r="H237" s="340">
        <f>IF(AG237=301,"",AG237)</f>
        <v>0</v>
      </c>
      <c r="I237" s="340" t="str">
        <f>IF(AH237=0,"",AH237)</f>
        <v/>
      </c>
      <c r="J237" s="340">
        <f>IF(AI237=301,"",AI237)</f>
        <v>0</v>
      </c>
      <c r="K237" s="340" t="str">
        <f>IF(AJ237=0,"",AJ237)</f>
        <v/>
      </c>
      <c r="L237" s="340">
        <f>IF(AK237=301,"",AK237)</f>
        <v>0</v>
      </c>
      <c r="M237" s="340" t="str">
        <f>IF(AL237=0,"",AL237)</f>
        <v/>
      </c>
      <c r="N237" s="340">
        <f>IF(AM237=301,"",AM237)</f>
        <v>0</v>
      </c>
      <c r="O237" s="340" t="str">
        <f>IF(AN237=0,"",AN237)</f>
        <v/>
      </c>
      <c r="P237" s="340">
        <f>IF(AO237=301,"",AO237)</f>
        <v>0</v>
      </c>
      <c r="Q237" s="340" t="str">
        <f>IF(AP237=0,"",AP237)</f>
        <v/>
      </c>
      <c r="R237" s="340">
        <f>IF(AQ237=301,"",AQ237)</f>
        <v>0</v>
      </c>
      <c r="S237" s="340" t="str">
        <f>IF(AR237=0,"",AR237)</f>
        <v/>
      </c>
      <c r="T237" s="340">
        <f>IF(AS237=301,"",AS237)</f>
        <v>0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0</v>
      </c>
      <c r="AD237" s="376"/>
      <c r="AE237" s="375">
        <f>ABS(INDEX(AE:AE,MATCH(AE232,$AA:$AA,0)+11)+INDEX(AE:AE,MATCH(AE232,$AA:$AA,0)+12)+INDEX(AE:AE,MATCH(AE232,$AA:$AA,0)+13))</f>
        <v>0</v>
      </c>
      <c r="AF237" s="376"/>
      <c r="AG237" s="375">
        <f>ABS(INDEX(AG:AG,MATCH(AG232,$AA:$AA,0)+11)+INDEX(AG:AG,MATCH(AG232,$AA:$AA,0)+12)+INDEX(AG:AG,MATCH(AG232,$AA:$AA,0)+13))</f>
        <v>0</v>
      </c>
      <c r="AH237" s="376"/>
      <c r="AI237" s="375">
        <f>ABS(INDEX(AI:AI,MATCH(AI232,$AA:$AA,0)+11)+INDEX(AI:AI,MATCH(AI232,$AA:$AA,0)+12)+INDEX(AI:AI,MATCH(AI232,$AA:$AA,0)+13))</f>
        <v>0</v>
      </c>
      <c r="AJ237" s="376"/>
      <c r="AK237" s="375">
        <f>ABS(INDEX(AK:AK,MATCH(AK232,$AA:$AA,0)+11)+INDEX(AK:AK,MATCH(AK232,$AA:$AA,0)+12)+INDEX(AK:AK,MATCH(AK232,$AA:$AA,0)+13))</f>
        <v>0</v>
      </c>
      <c r="AL237" s="376"/>
      <c r="AM237" s="375">
        <f>ABS(INDEX(AM:AM,MATCH(AM232,$AA:$AA,0)+11)+INDEX(AM:AM,MATCH(AM232,$AA:$AA,0)+12)+INDEX(AM:AM,MATCH(AM232,$AA:$AA,0)+13))</f>
        <v>0</v>
      </c>
      <c r="AN237" s="376"/>
      <c r="AO237" s="375">
        <f>ABS(INDEX(AO:AO,MATCH(AO232,$AA:$AA,0)+11)+INDEX(AO:AO,MATCH(AO232,$AA:$AA,0)+12)+INDEX(AO:AO,MATCH(AO232,$AA:$AA,0)+13))</f>
        <v>0</v>
      </c>
      <c r="AP237" s="376"/>
      <c r="AQ237" s="375">
        <f>ABS(INDEX(AQ:AQ,MATCH(AQ232,$AA:$AA,0)+11)+INDEX(AQ:AQ,MATCH(AQ232,$AA:$AA,0)+12)+INDEX(AQ:AQ,MATCH(AQ232,$AA:$AA,0)+13))</f>
        <v>0</v>
      </c>
      <c r="AR237" s="376"/>
      <c r="AS237" s="375">
        <f>ABS(INDEX(AS:AS,MATCH(AS232,$AA:$AA,0)+11)+INDEX(AS:AS,MATCH(AS232,$AA:$AA,0)+12)+INDEX(AS:AS,MATCH(AS232,$AA:$AA,0)+13))</f>
        <v>0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2"/>
        <v>Spieler 4</v>
      </c>
      <c r="C238" s="367" t="str">
        <f t="shared" si="272"/>
        <v/>
      </c>
      <c r="D238" s="340">
        <f>IF(AC238=301,"",AC238)</f>
        <v>0</v>
      </c>
      <c r="E238" s="340" t="str">
        <f>IF(AD238=0,"",AD238)</f>
        <v/>
      </c>
      <c r="F238" s="340">
        <f>IF(AE238=301,"",AE238)</f>
        <v>0</v>
      </c>
      <c r="G238" s="340" t="str">
        <f>IF(AF238=0,"",AF238)</f>
        <v/>
      </c>
      <c r="H238" s="340">
        <f>IF(AG238=301,"",AG238)</f>
        <v>0</v>
      </c>
      <c r="I238" s="340" t="str">
        <f>IF(AH238=0,"",AH238)</f>
        <v/>
      </c>
      <c r="J238" s="340">
        <f>IF(AI238=301,"",AI238)</f>
        <v>0</v>
      </c>
      <c r="K238" s="340" t="str">
        <f>IF(AJ238=0,"",AJ238)</f>
        <v/>
      </c>
      <c r="L238" s="340">
        <f>IF(AK238=301,"",AK238)</f>
        <v>0</v>
      </c>
      <c r="M238" s="340" t="str">
        <f>IF(AL238=0,"",AL238)</f>
        <v/>
      </c>
      <c r="N238" s="340">
        <f>IF(AM238=301,"",AM238)</f>
        <v>0</v>
      </c>
      <c r="O238" s="340" t="str">
        <f>IF(AN238=0,"",AN238)</f>
        <v/>
      </c>
      <c r="P238" s="340">
        <f>IF(AO238=301,"",AO238)</f>
        <v>0</v>
      </c>
      <c r="Q238" s="340" t="str">
        <f>IF(AP238=0,"",AP238)</f>
        <v/>
      </c>
      <c r="R238" s="340">
        <f>IF(AQ238=301,"",AQ238)</f>
        <v>0</v>
      </c>
      <c r="S238" s="340" t="str">
        <f>IF(AR238=0,"",AR238)</f>
        <v/>
      </c>
      <c r="T238" s="340">
        <f>IF(AS238=301,"",AS238)</f>
        <v>0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0</v>
      </c>
      <c r="AD238" s="376"/>
      <c r="AE238" s="375">
        <f>ABS(INDEX(AE:AE,MATCH(AE232,$AA:$AA,0)+14)+INDEX(AE:AE,MATCH(AE232,$AA:$AA,0)+15)+INDEX(AE:AE,MATCH(AE232,$AA:$AA,0)+16))</f>
        <v>0</v>
      </c>
      <c r="AF238" s="376"/>
      <c r="AG238" s="375">
        <f>ABS(INDEX(AG:AG,MATCH(AG232,$AA:$AA,0)+14)+INDEX(AG:AG,MATCH(AG232,$AA:$AA,0)+15)+INDEX(AG:AG,MATCH(AG232,$AA:$AA,0)+16))</f>
        <v>0</v>
      </c>
      <c r="AH238" s="376"/>
      <c r="AI238" s="375">
        <f>ABS(INDEX(AI:AI,MATCH(AI232,$AA:$AA,0)+14)+INDEX(AI:AI,MATCH(AI232,$AA:$AA,0)+15)+INDEX(AI:AI,MATCH(AI232,$AA:$AA,0)+16))</f>
        <v>0</v>
      </c>
      <c r="AJ238" s="376"/>
      <c r="AK238" s="375">
        <f>ABS(INDEX(AK:AK,MATCH(AK232,$AA:$AA,0)+14)+INDEX(AK:AK,MATCH(AK232,$AA:$AA,0)+15)+INDEX(AK:AK,MATCH(AK232,$AA:$AA,0)+16))</f>
        <v>0</v>
      </c>
      <c r="AL238" s="376"/>
      <c r="AM238" s="375">
        <f>ABS(INDEX(AM:AM,MATCH(AM232,$AA:$AA,0)+14)+INDEX(AM:AM,MATCH(AM232,$AA:$AA,0)+15)+INDEX(AM:AM,MATCH(AM232,$AA:$AA,0)+16))</f>
        <v>0</v>
      </c>
      <c r="AN238" s="376"/>
      <c r="AO238" s="375">
        <f>ABS(INDEX(AO:AO,MATCH(AO232,$AA:$AA,0)+14)+INDEX(AO:AO,MATCH(AO232,$AA:$AA,0)+15)+INDEX(AO:AO,MATCH(AO232,$AA:$AA,0)+16))</f>
        <v>0</v>
      </c>
      <c r="AP238" s="376"/>
      <c r="AQ238" s="375">
        <f>ABS(INDEX(AQ:AQ,MATCH(AQ232,$AA:$AA,0)+14)+INDEX(AQ:AQ,MATCH(AQ232,$AA:$AA,0)+15)+INDEX(AQ:AQ,MATCH(AQ232,$AA:$AA,0)+16))</f>
        <v>0</v>
      </c>
      <c r="AR238" s="376"/>
      <c r="AS238" s="375">
        <f>ABS(INDEX(AS:AS,MATCH(AS232,$AA:$AA,0)+14)+INDEX(AS:AS,MATCH(AS232,$AA:$AA,0)+15)+INDEX(AS:AS,MATCH(AS232,$AA:$AA,0)+16))</f>
        <v>0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2"/>
        <v>Gesamt</v>
      </c>
      <c r="C239" s="356" t="str">
        <f t="shared" si="272"/>
        <v/>
      </c>
      <c r="D239" s="339">
        <f>IF(AC239=1505,"",AC239)</f>
        <v>0</v>
      </c>
      <c r="E239" s="339" t="str">
        <f>IF(AD239=0,"",AD239)</f>
        <v/>
      </c>
      <c r="F239" s="339">
        <f>IF(AE239=1505,"",AE239)</f>
        <v>0</v>
      </c>
      <c r="G239" s="339" t="str">
        <f>IF(AF239=0,"",AF239)</f>
        <v/>
      </c>
      <c r="H239" s="339">
        <f>IF(AG239=1505,"",AG239)</f>
        <v>0</v>
      </c>
      <c r="I239" s="339" t="str">
        <f>IF(AH239=0,"",AH239)</f>
        <v/>
      </c>
      <c r="J239" s="339">
        <f>IF(AI239=1505,"",AI239)</f>
        <v>0</v>
      </c>
      <c r="K239" s="339" t="str">
        <f>IF(AJ239=0,"",AJ239)</f>
        <v/>
      </c>
      <c r="L239" s="339">
        <f>IF(AK239=1505,"",AK239)</f>
        <v>0</v>
      </c>
      <c r="M239" s="339" t="str">
        <f>IF(AL239=0,"",AL239)</f>
        <v/>
      </c>
      <c r="N239" s="339">
        <f>IF(AM239=1505,"",AM239)</f>
        <v>0</v>
      </c>
      <c r="O239" s="339" t="str">
        <f>IF(AN239=0,"",AN239)</f>
        <v/>
      </c>
      <c r="P239" s="339">
        <f>IF(AO239=1505,"",AO239)</f>
        <v>0</v>
      </c>
      <c r="Q239" s="339" t="str">
        <f>IF(AP239=0,"",AP239)</f>
        <v/>
      </c>
      <c r="R239" s="339">
        <f>IF(AQ239=1505,"",AQ239)</f>
        <v>0</v>
      </c>
      <c r="S239" s="339" t="str">
        <f>IF(AR239=0,"",AR239)</f>
        <v/>
      </c>
      <c r="T239" s="339">
        <f>IF(AS239=1505,"",AS239)</f>
        <v>0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0</v>
      </c>
      <c r="AD239" s="356"/>
      <c r="AE239" s="355">
        <f>SUM(AE235:AE238)</f>
        <v>0</v>
      </c>
      <c r="AF239" s="356"/>
      <c r="AG239" s="355">
        <f>SUM(AG235:AG238)</f>
        <v>0</v>
      </c>
      <c r="AH239" s="356"/>
      <c r="AI239" s="355">
        <f>SUM(AI235:AI238)</f>
        <v>0</v>
      </c>
      <c r="AJ239" s="356"/>
      <c r="AK239" s="355">
        <f>SUM(AK235:AK238)</f>
        <v>0</v>
      </c>
      <c r="AL239" s="356"/>
      <c r="AM239" s="355">
        <f>SUM(AM235:AM238)</f>
        <v>0</v>
      </c>
      <c r="AN239" s="356"/>
      <c r="AO239" s="355">
        <f>SUM(AO235:AO238)</f>
        <v>0</v>
      </c>
      <c r="AP239" s="356"/>
      <c r="AQ239" s="355">
        <f>SUM(AQ235:AQ238)</f>
        <v>0</v>
      </c>
      <c r="AR239" s="356"/>
      <c r="AS239" s="355">
        <f>SUM(AS235:AS238)</f>
        <v>0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01.02./02.02.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01.02./02.02.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Unterföhring Dreambowl Palace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9">
        <f>IF(AD247="","",AD247)</f>
        <v>0</v>
      </c>
      <c r="F247" s="75" t="str">
        <f t="shared" ref="F247:F260" si="273">IF(AE247=0,"",AE247)</f>
        <v/>
      </c>
      <c r="G247" s="349">
        <f>IF(AF247="","",AF247)</f>
        <v>0</v>
      </c>
      <c r="H247" s="75" t="str">
        <f t="shared" ref="H247:H260" si="274">IF(AG247=0,"",AG247)</f>
        <v/>
      </c>
      <c r="I247" s="349">
        <f>IF(AH247="","",AH247)</f>
        <v>0</v>
      </c>
      <c r="J247" s="75" t="str">
        <f t="shared" ref="J247:J260" si="275">IF(AI247=0,"",AI247)</f>
        <v/>
      </c>
      <c r="K247" s="349">
        <f>IF(AJ247="","",AJ247)</f>
        <v>0</v>
      </c>
      <c r="L247" s="75" t="str">
        <f t="shared" ref="L247:L260" si="276">IF(AK247=0,"",AK247)</f>
        <v/>
      </c>
      <c r="M247" s="349">
        <f>IF(AL247="","",AL247)</f>
        <v>0</v>
      </c>
      <c r="N247" s="75" t="str">
        <f>IF(AM247=0,"",AM247)</f>
        <v/>
      </c>
      <c r="O247" s="349">
        <f>IF(AN247="","",AN247)</f>
        <v>0</v>
      </c>
      <c r="P247" s="75" t="str">
        <f t="shared" ref="P247:P260" si="277">IF(AO247=0,"",AO247)</f>
        <v/>
      </c>
      <c r="Q247" s="349">
        <f>IF(AP247="","",AP247)</f>
        <v>0</v>
      </c>
      <c r="R247" s="75" t="str">
        <f t="shared" ref="R247:R260" si="278">IF(AQ247=0,"",AQ247)</f>
        <v/>
      </c>
      <c r="S247" s="349">
        <f>IF(AR247="","",AR247)</f>
        <v>0</v>
      </c>
      <c r="T247" s="75" t="str">
        <f t="shared" ref="T247:T260" si="279">IF(AS247=0,"",AS247)</f>
        <v/>
      </c>
      <c r="U247" s="349">
        <f>IF(AT247="","",AT247)</f>
        <v>0</v>
      </c>
      <c r="V247" s="75" t="str">
        <f t="shared" ref="V247:V260" si="280">IF(AU247=0,"",AU247)</f>
        <v/>
      </c>
      <c r="W247" s="349">
        <f>IF(AV247="","",AV247)</f>
        <v>0</v>
      </c>
      <c r="Z247" s="352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2">IF(AC247=0,"",AC247)</f>
        <v/>
      </c>
      <c r="BI247" s="215" t="str">
        <f t="shared" ref="BI247:BI258" si="283">IF(AE247=0,"",AE247)</f>
        <v/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00000000000001" customHeight="1" x14ac:dyDescent="0.25">
      <c r="A248" s="369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50"/>
      <c r="F248" s="78" t="str">
        <f t="shared" si="273"/>
        <v/>
      </c>
      <c r="G248" s="350"/>
      <c r="H248" s="78" t="str">
        <f t="shared" si="274"/>
        <v/>
      </c>
      <c r="I248" s="350"/>
      <c r="J248" s="78" t="str">
        <f t="shared" si="275"/>
        <v/>
      </c>
      <c r="K248" s="350"/>
      <c r="L248" s="78" t="str">
        <f t="shared" si="276"/>
        <v/>
      </c>
      <c r="M248" s="350"/>
      <c r="N248" s="78" t="str">
        <f t="shared" ref="N248:N260" si="293">IF(AM248=0,"",AM248)</f>
        <v/>
      </c>
      <c r="O248" s="350"/>
      <c r="P248" s="78" t="str">
        <f t="shared" si="277"/>
        <v/>
      </c>
      <c r="Q248" s="350"/>
      <c r="R248" s="78" t="str">
        <f t="shared" si="278"/>
        <v/>
      </c>
      <c r="S248" s="350"/>
      <c r="T248" s="78" t="str">
        <f t="shared" si="279"/>
        <v/>
      </c>
      <c r="U248" s="350"/>
      <c r="V248" s="78" t="str">
        <f t="shared" si="280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2.48E-7</v>
      </c>
      <c r="BU248" s="215" t="str">
        <f t="shared" ref="BU248:BU258" si="300">+BU247</f>
        <v>Bowlinghaus Bamberg 1</v>
      </c>
      <c r="BV248" s="214">
        <f t="shared" ref="BV248:BV258" si="301">RANK(BT248,BT:BT)</f>
        <v>23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00000000000001" customHeight="1" thickBot="1" x14ac:dyDescent="0.3">
      <c r="A249" s="370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1"/>
      <c r="F249" s="69" t="str">
        <f t="shared" si="273"/>
        <v/>
      </c>
      <c r="G249" s="351"/>
      <c r="H249" s="69" t="str">
        <f t="shared" si="274"/>
        <v/>
      </c>
      <c r="I249" s="351"/>
      <c r="J249" s="69" t="str">
        <f t="shared" si="275"/>
        <v/>
      </c>
      <c r="K249" s="351"/>
      <c r="L249" s="69" t="str">
        <f t="shared" si="276"/>
        <v/>
      </c>
      <c r="M249" s="351"/>
      <c r="N249" s="69" t="str">
        <f t="shared" si="293"/>
        <v/>
      </c>
      <c r="O249" s="351"/>
      <c r="P249" s="69" t="str">
        <f t="shared" si="277"/>
        <v/>
      </c>
      <c r="Q249" s="351"/>
      <c r="R249" s="69" t="str">
        <f t="shared" si="278"/>
        <v/>
      </c>
      <c r="S249" s="351"/>
      <c r="T249" s="69" t="str">
        <f t="shared" si="279"/>
        <v/>
      </c>
      <c r="U249" s="351"/>
      <c r="V249" s="69" t="str">
        <f t="shared" si="280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2.4900000000000002E-7</v>
      </c>
      <c r="BU249" s="215" t="str">
        <f t="shared" si="300"/>
        <v>Bowlinghaus Bamberg 1</v>
      </c>
      <c r="BV249" s="214">
        <f t="shared" si="301"/>
        <v>22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00000000000001" customHeight="1" x14ac:dyDescent="0.25">
      <c r="A250" s="368" t="s">
        <v>2</v>
      </c>
      <c r="B250" s="73" t="str">
        <f t="shared" si="292"/>
        <v/>
      </c>
      <c r="C250" s="74" t="str">
        <f t="shared" si="292"/>
        <v/>
      </c>
      <c r="D250" s="75" t="str">
        <f t="shared" si="292"/>
        <v/>
      </c>
      <c r="E250" s="349">
        <f>IF(AD250="","",AD250)</f>
        <v>0</v>
      </c>
      <c r="F250" s="75" t="str">
        <f t="shared" si="273"/>
        <v/>
      </c>
      <c r="G250" s="349">
        <f>IF(AF250="","",AF250)</f>
        <v>0</v>
      </c>
      <c r="H250" s="75" t="str">
        <f t="shared" si="274"/>
        <v/>
      </c>
      <c r="I250" s="349">
        <f>IF(AH250="","",AH250)</f>
        <v>0</v>
      </c>
      <c r="J250" s="75" t="str">
        <f t="shared" si="275"/>
        <v/>
      </c>
      <c r="K250" s="349">
        <f>IF(AJ250="","",AJ250)</f>
        <v>0</v>
      </c>
      <c r="L250" s="75" t="str">
        <f t="shared" si="276"/>
        <v/>
      </c>
      <c r="M250" s="349">
        <f>IF(AL250="","",AL250)</f>
        <v>0</v>
      </c>
      <c r="N250" s="75" t="str">
        <f t="shared" si="293"/>
        <v/>
      </c>
      <c r="O250" s="349">
        <f>IF(AN250="","",AN250)</f>
        <v>0</v>
      </c>
      <c r="P250" s="75" t="str">
        <f t="shared" si="277"/>
        <v/>
      </c>
      <c r="Q250" s="349">
        <f>IF(AP250="","",AP250)</f>
        <v>0</v>
      </c>
      <c r="R250" s="75" t="str">
        <f t="shared" si="278"/>
        <v/>
      </c>
      <c r="S250" s="349">
        <f>IF(AR250="","",AR250)</f>
        <v>0</v>
      </c>
      <c r="T250" s="75" t="str">
        <f t="shared" si="279"/>
        <v/>
      </c>
      <c r="U250" s="349">
        <f>IF(AT250="","",AT250)</f>
        <v>0</v>
      </c>
      <c r="V250" s="75" t="str">
        <f t="shared" si="280"/>
        <v/>
      </c>
      <c r="W250" s="349">
        <f>IF(AV250="","",AV250)</f>
        <v>0</v>
      </c>
      <c r="Z250" s="352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294"/>
        <v>0</v>
      </c>
      <c r="BE250" s="213">
        <f t="shared" si="295"/>
        <v>0</v>
      </c>
      <c r="BF250" s="215">
        <f t="shared" si="296"/>
        <v>0</v>
      </c>
      <c r="BG250" s="215">
        <f t="shared" si="297"/>
        <v>0</v>
      </c>
      <c r="BH250" s="215" t="str">
        <f t="shared" si="282"/>
        <v/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0</v>
      </c>
      <c r="BT250" s="215">
        <f t="shared" si="299"/>
        <v>2.4999999999999999E-7</v>
      </c>
      <c r="BU250" s="215" t="str">
        <f t="shared" si="300"/>
        <v>Bowlinghaus Bamberg 1</v>
      </c>
      <c r="BV250" s="214">
        <f t="shared" si="301"/>
        <v>21</v>
      </c>
      <c r="BW250" s="215">
        <f t="shared" si="302"/>
        <v>0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00000000000001" customHeight="1" x14ac:dyDescent="0.25">
      <c r="A251" s="369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50"/>
      <c r="F251" s="78" t="str">
        <f t="shared" si="273"/>
        <v/>
      </c>
      <c r="G251" s="350"/>
      <c r="H251" s="78" t="str">
        <f t="shared" si="274"/>
        <v/>
      </c>
      <c r="I251" s="350"/>
      <c r="J251" s="78" t="str">
        <f t="shared" si="275"/>
        <v/>
      </c>
      <c r="K251" s="350"/>
      <c r="L251" s="78" t="str">
        <f t="shared" si="276"/>
        <v/>
      </c>
      <c r="M251" s="350"/>
      <c r="N251" s="78" t="str">
        <f t="shared" si="293"/>
        <v/>
      </c>
      <c r="O251" s="350"/>
      <c r="P251" s="78" t="str">
        <f t="shared" si="277"/>
        <v/>
      </c>
      <c r="Q251" s="350"/>
      <c r="R251" s="78" t="str">
        <f t="shared" si="278"/>
        <v/>
      </c>
      <c r="S251" s="350"/>
      <c r="T251" s="78" t="str">
        <f t="shared" si="279"/>
        <v/>
      </c>
      <c r="U251" s="350"/>
      <c r="V251" s="78" t="str">
        <f t="shared" si="280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2.5100000000000001E-7</v>
      </c>
      <c r="BU251" s="215" t="str">
        <f t="shared" si="300"/>
        <v>Bowlinghaus Bamberg 1</v>
      </c>
      <c r="BV251" s="214">
        <f t="shared" si="301"/>
        <v>20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00000000000001" customHeight="1" thickBot="1" x14ac:dyDescent="0.3">
      <c r="A252" s="370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1"/>
      <c r="F252" s="69" t="str">
        <f t="shared" si="273"/>
        <v/>
      </c>
      <c r="G252" s="351"/>
      <c r="H252" s="69" t="str">
        <f t="shared" si="274"/>
        <v/>
      </c>
      <c r="I252" s="351"/>
      <c r="J252" s="69" t="str">
        <f t="shared" si="275"/>
        <v/>
      </c>
      <c r="K252" s="351"/>
      <c r="L252" s="69" t="str">
        <f t="shared" si="276"/>
        <v/>
      </c>
      <c r="M252" s="351"/>
      <c r="N252" s="69" t="str">
        <f t="shared" si="293"/>
        <v/>
      </c>
      <c r="O252" s="351"/>
      <c r="P252" s="69" t="str">
        <f t="shared" si="277"/>
        <v/>
      </c>
      <c r="Q252" s="351"/>
      <c r="R252" s="69" t="str">
        <f t="shared" si="278"/>
        <v/>
      </c>
      <c r="S252" s="351"/>
      <c r="T252" s="69" t="str">
        <f t="shared" si="279"/>
        <v/>
      </c>
      <c r="U252" s="351"/>
      <c r="V252" s="69" t="str">
        <f t="shared" si="280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2.5199999999999998E-7</v>
      </c>
      <c r="BU252" s="215" t="str">
        <f t="shared" si="300"/>
        <v>Bowlinghaus Bamberg 1</v>
      </c>
      <c r="BV252" s="214">
        <f t="shared" si="301"/>
        <v>19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00000000000001" customHeight="1" x14ac:dyDescent="0.25">
      <c r="A253" s="368" t="s">
        <v>3</v>
      </c>
      <c r="B253" s="73" t="str">
        <f t="shared" si="292"/>
        <v/>
      </c>
      <c r="C253" s="74" t="str">
        <f t="shared" si="292"/>
        <v/>
      </c>
      <c r="D253" s="75" t="str">
        <f t="shared" si="292"/>
        <v/>
      </c>
      <c r="E253" s="349">
        <f>IF(AD253="","",AD253)</f>
        <v>0</v>
      </c>
      <c r="F253" s="75" t="str">
        <f t="shared" si="273"/>
        <v/>
      </c>
      <c r="G253" s="349">
        <f>IF(AF253="","",AF253)</f>
        <v>0</v>
      </c>
      <c r="H253" s="75" t="str">
        <f t="shared" si="274"/>
        <v/>
      </c>
      <c r="I253" s="349">
        <f>IF(AH253="","",AH253)</f>
        <v>0</v>
      </c>
      <c r="J253" s="75" t="str">
        <f t="shared" si="275"/>
        <v/>
      </c>
      <c r="K253" s="349">
        <f>IF(AJ253="","",AJ253)</f>
        <v>0</v>
      </c>
      <c r="L253" s="75" t="str">
        <f t="shared" si="276"/>
        <v/>
      </c>
      <c r="M253" s="349">
        <f>IF(AL253="","",AL253)</f>
        <v>0</v>
      </c>
      <c r="N253" s="75" t="str">
        <f t="shared" si="293"/>
        <v/>
      </c>
      <c r="O253" s="349">
        <f>IF(AN253="","",AN253)</f>
        <v>0</v>
      </c>
      <c r="P253" s="75" t="str">
        <f t="shared" si="277"/>
        <v/>
      </c>
      <c r="Q253" s="349">
        <f>IF(AP253="","",AP253)</f>
        <v>0</v>
      </c>
      <c r="R253" s="75" t="str">
        <f t="shared" si="278"/>
        <v/>
      </c>
      <c r="S253" s="349">
        <f>IF(AR253="","",AR253)</f>
        <v>0</v>
      </c>
      <c r="T253" s="75" t="str">
        <f t="shared" si="279"/>
        <v/>
      </c>
      <c r="U253" s="349">
        <f>IF(AT253="","",AT253)</f>
        <v>0</v>
      </c>
      <c r="V253" s="75" t="str">
        <f t="shared" si="280"/>
        <v/>
      </c>
      <c r="W253" s="349">
        <f>IF(AV253="","",AV253)</f>
        <v>0</v>
      </c>
      <c r="Z253" s="352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294"/>
        <v>0</v>
      </c>
      <c r="BE253" s="213">
        <f t="shared" si="295"/>
        <v>0</v>
      </c>
      <c r="BF253" s="215">
        <f t="shared" si="296"/>
        <v>0</v>
      </c>
      <c r="BG253" s="215">
        <f t="shared" si="297"/>
        <v>0</v>
      </c>
      <c r="BH253" s="215" t="str">
        <f t="shared" si="282"/>
        <v/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0</v>
      </c>
      <c r="BT253" s="215">
        <f t="shared" si="299"/>
        <v>2.53E-7</v>
      </c>
      <c r="BU253" s="215" t="str">
        <f t="shared" si="300"/>
        <v>Bowlinghaus Bamberg 1</v>
      </c>
      <c r="BV253" s="214">
        <f t="shared" si="301"/>
        <v>18</v>
      </c>
      <c r="BW253" s="215">
        <f t="shared" si="302"/>
        <v>0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00000000000001" customHeight="1" x14ac:dyDescent="0.25">
      <c r="A254" s="369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50"/>
      <c r="F254" s="78" t="str">
        <f t="shared" si="273"/>
        <v/>
      </c>
      <c r="G254" s="350"/>
      <c r="H254" s="78" t="str">
        <f t="shared" si="274"/>
        <v/>
      </c>
      <c r="I254" s="350"/>
      <c r="J254" s="78" t="str">
        <f t="shared" si="275"/>
        <v/>
      </c>
      <c r="K254" s="350"/>
      <c r="L254" s="78" t="str">
        <f t="shared" si="276"/>
        <v/>
      </c>
      <c r="M254" s="350"/>
      <c r="N254" s="78" t="str">
        <f t="shared" si="293"/>
        <v/>
      </c>
      <c r="O254" s="350"/>
      <c r="P254" s="78" t="str">
        <f t="shared" si="277"/>
        <v/>
      </c>
      <c r="Q254" s="350"/>
      <c r="R254" s="78" t="str">
        <f t="shared" si="278"/>
        <v/>
      </c>
      <c r="S254" s="350"/>
      <c r="T254" s="78" t="str">
        <f t="shared" si="279"/>
        <v/>
      </c>
      <c r="U254" s="350"/>
      <c r="V254" s="78" t="str">
        <f t="shared" si="280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2.5400000000000002E-7</v>
      </c>
      <c r="BU254" s="215" t="str">
        <f t="shared" si="300"/>
        <v>Bowlinghaus Bamberg 1</v>
      </c>
      <c r="BV254" s="214">
        <f t="shared" si="301"/>
        <v>17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00000000000001" customHeight="1" thickBot="1" x14ac:dyDescent="0.3">
      <c r="A255" s="370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1"/>
      <c r="F255" s="69" t="str">
        <f t="shared" si="273"/>
        <v/>
      </c>
      <c r="G255" s="351"/>
      <c r="H255" s="69" t="str">
        <f t="shared" si="274"/>
        <v/>
      </c>
      <c r="I255" s="351"/>
      <c r="J255" s="69" t="str">
        <f t="shared" si="275"/>
        <v/>
      </c>
      <c r="K255" s="351"/>
      <c r="L255" s="69" t="str">
        <f t="shared" si="276"/>
        <v/>
      </c>
      <c r="M255" s="351"/>
      <c r="N255" s="69" t="str">
        <f t="shared" si="293"/>
        <v/>
      </c>
      <c r="O255" s="351"/>
      <c r="P255" s="69" t="str">
        <f t="shared" si="277"/>
        <v/>
      </c>
      <c r="Q255" s="351"/>
      <c r="R255" s="69" t="str">
        <f t="shared" si="278"/>
        <v/>
      </c>
      <c r="S255" s="351"/>
      <c r="T255" s="69" t="str">
        <f t="shared" si="279"/>
        <v/>
      </c>
      <c r="U255" s="351"/>
      <c r="V255" s="69" t="str">
        <f t="shared" si="280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2.5499999999999999E-7</v>
      </c>
      <c r="BU255" s="215" t="str">
        <f t="shared" si="300"/>
        <v>Bowlinghaus Bamberg 1</v>
      </c>
      <c r="BV255" s="214">
        <f t="shared" si="301"/>
        <v>16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00000000000001" customHeight="1" x14ac:dyDescent="0.25">
      <c r="A256" s="368" t="s">
        <v>11</v>
      </c>
      <c r="B256" s="73" t="str">
        <f>IF(AA256=0,"",AA256)</f>
        <v/>
      </c>
      <c r="C256" s="74" t="str">
        <f t="shared" si="292"/>
        <v/>
      </c>
      <c r="D256" s="75" t="str">
        <f t="shared" si="292"/>
        <v/>
      </c>
      <c r="E256" s="349">
        <f>IF(AD256="","",AD256)</f>
        <v>0</v>
      </c>
      <c r="F256" s="75" t="str">
        <f t="shared" si="273"/>
        <v/>
      </c>
      <c r="G256" s="349">
        <f>IF(AF256="","",AF256)</f>
        <v>0</v>
      </c>
      <c r="H256" s="75" t="str">
        <f t="shared" si="274"/>
        <v/>
      </c>
      <c r="I256" s="349">
        <f>IF(AH256="","",AH256)</f>
        <v>0</v>
      </c>
      <c r="J256" s="75" t="str">
        <f t="shared" si="275"/>
        <v/>
      </c>
      <c r="K256" s="349">
        <f>IF(AJ256="","",AJ256)</f>
        <v>0</v>
      </c>
      <c r="L256" s="75" t="str">
        <f t="shared" si="276"/>
        <v/>
      </c>
      <c r="M256" s="349">
        <f>IF(AL256="","",AL256)</f>
        <v>0</v>
      </c>
      <c r="N256" s="75" t="str">
        <f t="shared" si="293"/>
        <v/>
      </c>
      <c r="O256" s="349">
        <f>IF(AN256="","",AN256)</f>
        <v>0</v>
      </c>
      <c r="P256" s="75" t="str">
        <f t="shared" si="277"/>
        <v/>
      </c>
      <c r="Q256" s="349">
        <f>IF(AP256="","",AP256)</f>
        <v>0</v>
      </c>
      <c r="R256" s="75" t="str">
        <f t="shared" si="278"/>
        <v/>
      </c>
      <c r="S256" s="349">
        <f>IF(AR256="","",AR256)</f>
        <v>0</v>
      </c>
      <c r="T256" s="75" t="str">
        <f t="shared" si="279"/>
        <v/>
      </c>
      <c r="U256" s="349">
        <f>IF(AT256="","",AT256)</f>
        <v>0</v>
      </c>
      <c r="V256" s="75" t="str">
        <f t="shared" si="280"/>
        <v/>
      </c>
      <c r="W256" s="349">
        <f>IF(AV256="","",AV256)</f>
        <v>0</v>
      </c>
      <c r="Z256" s="352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294"/>
        <v>0</v>
      </c>
      <c r="BE256" s="213">
        <f t="shared" si="295"/>
        <v>0</v>
      </c>
      <c r="BF256" s="215">
        <f t="shared" si="296"/>
        <v>0</v>
      </c>
      <c r="BG256" s="215">
        <f t="shared" si="297"/>
        <v>0</v>
      </c>
      <c r="BH256" s="215" t="str">
        <f t="shared" si="282"/>
        <v/>
      </c>
      <c r="BI256" s="215" t="str">
        <f t="shared" si="283"/>
        <v/>
      </c>
      <c r="BJ256" s="215" t="str">
        <f t="shared" si="284"/>
        <v/>
      </c>
      <c r="BK256" s="215" t="str">
        <f t="shared" si="285"/>
        <v/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0</v>
      </c>
      <c r="BT256" s="215">
        <f t="shared" si="299"/>
        <v>2.5600000000000002E-7</v>
      </c>
      <c r="BU256" s="215" t="str">
        <f t="shared" si="300"/>
        <v>Bowlinghaus Bamberg 1</v>
      </c>
      <c r="BV256" s="214">
        <f t="shared" si="301"/>
        <v>15</v>
      </c>
      <c r="BW256" s="215">
        <f t="shared" si="302"/>
        <v>0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0"/>
      <c r="F257" s="78" t="str">
        <f t="shared" si="273"/>
        <v/>
      </c>
      <c r="G257" s="350"/>
      <c r="H257" s="78" t="str">
        <f t="shared" si="274"/>
        <v/>
      </c>
      <c r="I257" s="350"/>
      <c r="J257" s="78" t="str">
        <f t="shared" si="275"/>
        <v/>
      </c>
      <c r="K257" s="350"/>
      <c r="L257" s="78" t="str">
        <f t="shared" si="276"/>
        <v/>
      </c>
      <c r="M257" s="350"/>
      <c r="N257" s="78" t="str">
        <f t="shared" si="293"/>
        <v/>
      </c>
      <c r="O257" s="350"/>
      <c r="P257" s="78" t="str">
        <f t="shared" si="277"/>
        <v/>
      </c>
      <c r="Q257" s="350"/>
      <c r="R257" s="78" t="str">
        <f t="shared" si="278"/>
        <v/>
      </c>
      <c r="S257" s="350"/>
      <c r="T257" s="78" t="str">
        <f t="shared" si="279"/>
        <v/>
      </c>
      <c r="U257" s="350"/>
      <c r="V257" s="78" t="str">
        <f t="shared" si="280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2.5699999999999999E-7</v>
      </c>
      <c r="BU257" s="215" t="str">
        <f t="shared" si="300"/>
        <v>Bowlinghaus Bamberg 1</v>
      </c>
      <c r="BV257" s="214">
        <f t="shared" si="301"/>
        <v>14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1"/>
      <c r="F258" s="69" t="str">
        <f t="shared" si="273"/>
        <v/>
      </c>
      <c r="G258" s="351"/>
      <c r="H258" s="69" t="str">
        <f t="shared" si="274"/>
        <v/>
      </c>
      <c r="I258" s="351"/>
      <c r="J258" s="69" t="str">
        <f t="shared" si="275"/>
        <v/>
      </c>
      <c r="K258" s="351"/>
      <c r="L258" s="69" t="str">
        <f t="shared" si="276"/>
        <v/>
      </c>
      <c r="M258" s="351"/>
      <c r="N258" s="69" t="str">
        <f t="shared" si="293"/>
        <v/>
      </c>
      <c r="O258" s="351"/>
      <c r="P258" s="69" t="str">
        <f t="shared" si="277"/>
        <v/>
      </c>
      <c r="Q258" s="351"/>
      <c r="R258" s="69" t="str">
        <f t="shared" si="278"/>
        <v/>
      </c>
      <c r="S258" s="351"/>
      <c r="T258" s="69" t="str">
        <f t="shared" si="279"/>
        <v/>
      </c>
      <c r="U258" s="351"/>
      <c r="V258" s="69" t="str">
        <f t="shared" si="280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2.5800000000000001E-7</v>
      </c>
      <c r="BU258" s="215" t="str">
        <f t="shared" si="300"/>
        <v>Bowlinghaus Bamberg 1</v>
      </c>
      <c r="BV258" s="214">
        <f t="shared" si="301"/>
        <v>13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 t="str">
        <f t="shared" si="292"/>
        <v/>
      </c>
      <c r="E259" s="84">
        <f>IF(AD259="","",AD259)</f>
        <v>0</v>
      </c>
      <c r="F259" s="83" t="str">
        <f t="shared" si="273"/>
        <v/>
      </c>
      <c r="G259" s="84">
        <f>IF(AF259="","",AF259)</f>
        <v>0</v>
      </c>
      <c r="H259" s="83" t="str">
        <f t="shared" si="274"/>
        <v/>
      </c>
      <c r="I259" s="84">
        <f>IF(AH259="","",AH259)</f>
        <v>0</v>
      </c>
      <c r="J259" s="83" t="str">
        <f t="shared" si="275"/>
        <v/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 t="str">
        <f t="shared" si="280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0</v>
      </c>
      <c r="F260" s="86" t="str">
        <f t="shared" si="273"/>
        <v/>
      </c>
      <c r="G260" s="87">
        <f>IF(AF260="","",AF260)</f>
        <v>0</v>
      </c>
      <c r="H260" s="86" t="str">
        <f t="shared" si="274"/>
        <v/>
      </c>
      <c r="I260" s="87">
        <f>IF(AH260="","",AH260)</f>
        <v>0</v>
      </c>
      <c r="J260" s="86" t="str">
        <f t="shared" si="275"/>
        <v/>
      </c>
      <c r="K260" s="87">
        <f>IF(AJ260="","",AJ260)</f>
        <v>0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7">
        <f t="shared" si="304"/>
        <v>7</v>
      </c>
      <c r="E262" s="347" t="str">
        <f t="shared" si="304"/>
        <v/>
      </c>
      <c r="F262" s="347">
        <f t="shared" si="304"/>
        <v>8</v>
      </c>
      <c r="G262" s="347" t="str">
        <f t="shared" si="304"/>
        <v/>
      </c>
      <c r="H262" s="347">
        <f t="shared" si="304"/>
        <v>4</v>
      </c>
      <c r="I262" s="347" t="str">
        <f t="shared" si="304"/>
        <v/>
      </c>
      <c r="J262" s="347">
        <f t="shared" si="304"/>
        <v>5</v>
      </c>
      <c r="K262" s="347" t="str">
        <f t="shared" si="304"/>
        <v/>
      </c>
      <c r="L262" s="347">
        <f t="shared" ref="L262:U264" si="305">IF(AK262=0,"",AK262)</f>
        <v>3</v>
      </c>
      <c r="M262" s="347" t="str">
        <f t="shared" si="305"/>
        <v/>
      </c>
      <c r="N262" s="347">
        <f t="shared" si="305"/>
        <v>10</v>
      </c>
      <c r="O262" s="347" t="str">
        <f t="shared" si="305"/>
        <v/>
      </c>
      <c r="P262" s="347">
        <f t="shared" si="305"/>
        <v>2</v>
      </c>
      <c r="Q262" s="347" t="str">
        <f t="shared" si="305"/>
        <v/>
      </c>
      <c r="R262" s="347">
        <f t="shared" si="305"/>
        <v>1</v>
      </c>
      <c r="S262" s="347" t="str">
        <f t="shared" si="305"/>
        <v/>
      </c>
      <c r="T262" s="347">
        <f t="shared" si="305"/>
        <v>6</v>
      </c>
      <c r="U262" s="347" t="str">
        <f t="shared" si="305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VLOOKUP($AA242,Schlüssel!$A$5:$DG$14,43)</f>
        <v>7</v>
      </c>
      <c r="AD262" s="372"/>
      <c r="AE262" s="371">
        <f>VLOOKUP($AA242,Schlüssel!$A$5:$EK$14,44)</f>
        <v>8</v>
      </c>
      <c r="AF262" s="372"/>
      <c r="AG262" s="371">
        <f>VLOOKUP($AA242,Schlüssel!$A$5:$EK$14,45)</f>
        <v>4</v>
      </c>
      <c r="AH262" s="372"/>
      <c r="AI262" s="371">
        <f>VLOOKUP($AA242,Schlüssel!$A$5:$EK$14,46)</f>
        <v>5</v>
      </c>
      <c r="AJ262" s="372"/>
      <c r="AK262" s="371">
        <f>VLOOKUP($AA242,Schlüssel!$A$5:$EK$14,47)</f>
        <v>3</v>
      </c>
      <c r="AL262" s="372"/>
      <c r="AM262" s="371">
        <f>VLOOKUP($AA242,Schlüssel!$A$5:$EK$14,48)</f>
        <v>10</v>
      </c>
      <c r="AN262" s="372"/>
      <c r="AO262" s="371">
        <f>VLOOKUP($AA242,Schlüssel!$A$5:$EK$14,49)</f>
        <v>2</v>
      </c>
      <c r="AP262" s="372"/>
      <c r="AQ262" s="371">
        <f>VLOOKUP($AA242,Schlüssel!$A$5:$EK$14,50)</f>
        <v>1</v>
      </c>
      <c r="AR262" s="372"/>
      <c r="AS262" s="371">
        <f>VLOOKUP($AA242,Schlüssel!$A$5:$EK$14,51)</f>
        <v>6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4" t="str">
        <f t="shared" si="304"/>
        <v>Schanzer Ingolstadt 1</v>
      </c>
      <c r="E263" s="345" t="str">
        <f t="shared" si="304"/>
        <v/>
      </c>
      <c r="F263" s="344" t="str">
        <f t="shared" si="304"/>
        <v>BC EMAX Unterföhring 2</v>
      </c>
      <c r="G263" s="345" t="str">
        <f t="shared" si="304"/>
        <v/>
      </c>
      <c r="H263" s="344" t="str">
        <f t="shared" si="304"/>
        <v>SG DJK Rimpar</v>
      </c>
      <c r="I263" s="345" t="str">
        <f t="shared" si="304"/>
        <v/>
      </c>
      <c r="J263" s="344" t="str">
        <f t="shared" si="304"/>
        <v>RW Lichtenhof Stein 1</v>
      </c>
      <c r="K263" s="345" t="str">
        <f t="shared" si="304"/>
        <v/>
      </c>
      <c r="L263" s="344" t="str">
        <f t="shared" si="305"/>
        <v>BK München 3</v>
      </c>
      <c r="M263" s="345" t="str">
        <f t="shared" si="305"/>
        <v/>
      </c>
      <c r="N263" s="344" t="str">
        <f t="shared" si="305"/>
        <v>High Roller Rosenheim 1</v>
      </c>
      <c r="O263" s="345" t="str">
        <f t="shared" si="305"/>
        <v/>
      </c>
      <c r="P263" s="344" t="str">
        <f t="shared" si="305"/>
        <v>Bajuwaren München 1</v>
      </c>
      <c r="Q263" s="345" t="str">
        <f t="shared" si="305"/>
        <v/>
      </c>
      <c r="R263" s="344" t="str">
        <f t="shared" si="305"/>
        <v>BC Comet Nürnberg</v>
      </c>
      <c r="S263" s="345" t="str">
        <f t="shared" si="305"/>
        <v/>
      </c>
      <c r="T263" s="344" t="str">
        <f t="shared" si="305"/>
        <v>SG Rottendorf 1</v>
      </c>
      <c r="U263" s="345" t="str">
        <f t="shared" si="305"/>
        <v/>
      </c>
      <c r="V263" s="346"/>
      <c r="W263" s="346"/>
      <c r="AA263" s="90"/>
      <c r="AB263" s="86"/>
      <c r="AC263" s="344" t="str">
        <f>VLOOKUP(AC262,Schlüssel!$A$5:$K$14,2)</f>
        <v>Schanzer Ingolstadt 1</v>
      </c>
      <c r="AD263" s="345"/>
      <c r="AE263" s="344" t="str">
        <f>VLOOKUP(AE262,Schlüssel!$A$5:$K$14,2)</f>
        <v>BC EMAX Unterföhring 2</v>
      </c>
      <c r="AF263" s="345"/>
      <c r="AG263" s="344" t="str">
        <f>VLOOKUP(AG262,Schlüssel!$A$5:$K$14,2)</f>
        <v>SG DJK Rimpar</v>
      </c>
      <c r="AH263" s="345"/>
      <c r="AI263" s="344" t="str">
        <f>VLOOKUP(AI262,Schlüssel!$A$5:$K$14,2)</f>
        <v>RW Lichtenhof Stein 1</v>
      </c>
      <c r="AJ263" s="345"/>
      <c r="AK263" s="344" t="str">
        <f>VLOOKUP(AK262,Schlüssel!$A$5:$K$14,2)</f>
        <v>BK München 3</v>
      </c>
      <c r="AL263" s="345"/>
      <c r="AM263" s="344" t="str">
        <f>VLOOKUP(AM262,Schlüssel!$A$5:$K$14,2)</f>
        <v>High Roller Rosenheim 1</v>
      </c>
      <c r="AN263" s="345"/>
      <c r="AO263" s="344" t="str">
        <f>VLOOKUP(AO262,Schlüssel!$A$5:$K$14,2)</f>
        <v>Bajuwaren München 1</v>
      </c>
      <c r="AP263" s="345"/>
      <c r="AQ263" s="344" t="str">
        <f>VLOOKUP(AQ262,Schlüssel!$A$5:$K$14,2)</f>
        <v>BC Comet Nürnberg</v>
      </c>
      <c r="AR263" s="345"/>
      <c r="AS263" s="344" t="str">
        <f>VLOOKUP(AS262,Schlüssel!$A$5:$K$14,2)</f>
        <v>SG Rottendorf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2" t="str">
        <f t="shared" si="304"/>
        <v/>
      </c>
      <c r="E264" s="342" t="str">
        <f t="shared" si="304"/>
        <v/>
      </c>
      <c r="F264" s="342" t="str">
        <f t="shared" si="304"/>
        <v/>
      </c>
      <c r="G264" s="342" t="str">
        <f t="shared" si="304"/>
        <v/>
      </c>
      <c r="H264" s="342" t="str">
        <f t="shared" si="304"/>
        <v/>
      </c>
      <c r="I264" s="342" t="str">
        <f t="shared" si="304"/>
        <v/>
      </c>
      <c r="J264" s="342" t="str">
        <f t="shared" si="304"/>
        <v/>
      </c>
      <c r="K264" s="342" t="str">
        <f t="shared" si="304"/>
        <v/>
      </c>
      <c r="L264" s="342" t="str">
        <f t="shared" si="305"/>
        <v/>
      </c>
      <c r="M264" s="342" t="str">
        <f t="shared" si="305"/>
        <v/>
      </c>
      <c r="N264" s="342" t="str">
        <f t="shared" si="305"/>
        <v/>
      </c>
      <c r="O264" s="342" t="str">
        <f t="shared" si="305"/>
        <v/>
      </c>
      <c r="P264" s="342" t="str">
        <f t="shared" si="305"/>
        <v/>
      </c>
      <c r="Q264" s="342" t="str">
        <f t="shared" si="305"/>
        <v/>
      </c>
      <c r="R264" s="342" t="str">
        <f t="shared" si="305"/>
        <v/>
      </c>
      <c r="S264" s="342" t="str">
        <f t="shared" si="305"/>
        <v/>
      </c>
      <c r="T264" s="342" t="str">
        <f t="shared" si="305"/>
        <v/>
      </c>
      <c r="U264" s="343" t="str">
        <f t="shared" si="305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06">IF(AA265=0,"",AA265)</f>
        <v>Spieler 1</v>
      </c>
      <c r="C265" s="367" t="str">
        <f t="shared" si="306"/>
        <v/>
      </c>
      <c r="D265" s="340">
        <f>IF(AC265=301,"",AC265)</f>
        <v>0</v>
      </c>
      <c r="E265" s="340" t="str">
        <f>IF(AD265=0,"",AD265)</f>
        <v/>
      </c>
      <c r="F265" s="340">
        <f>IF(AE265=301,"",AE265)</f>
        <v>0</v>
      </c>
      <c r="G265" s="340" t="str">
        <f>IF(AF265=0,"",AF265)</f>
        <v/>
      </c>
      <c r="H265" s="340">
        <f>IF(AG265=301,"",AG265)</f>
        <v>0</v>
      </c>
      <c r="I265" s="340" t="str">
        <f>IF(AH265=0,"",AH265)</f>
        <v/>
      </c>
      <c r="J265" s="340">
        <f>IF(AI265=301,"",AI265)</f>
        <v>0</v>
      </c>
      <c r="K265" s="340" t="str">
        <f>IF(AJ265=0,"",AJ265)</f>
        <v/>
      </c>
      <c r="L265" s="340">
        <f>IF(AK265=301,"",AK265)</f>
        <v>0</v>
      </c>
      <c r="M265" s="340" t="str">
        <f>IF(AL265=0,"",AL265)</f>
        <v/>
      </c>
      <c r="N265" s="340">
        <f>IF(AM265=301,"",AM265)</f>
        <v>0</v>
      </c>
      <c r="O265" s="340" t="str">
        <f>IF(AN265=0,"",AN265)</f>
        <v/>
      </c>
      <c r="P265" s="340">
        <f>IF(AO265=301,"",AO265)</f>
        <v>0</v>
      </c>
      <c r="Q265" s="340" t="str">
        <f>IF(AP265=0,"",AP265)</f>
        <v/>
      </c>
      <c r="R265" s="340">
        <f>IF(AQ265=301,"",AQ265)</f>
        <v>0</v>
      </c>
      <c r="S265" s="340" t="str">
        <f>IF(AR265=0,"",AR265)</f>
        <v/>
      </c>
      <c r="T265" s="340">
        <f>IF(AS265=301,"",AS265)</f>
        <v>0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0</v>
      </c>
      <c r="AD265" s="374"/>
      <c r="AE265" s="373">
        <f>ABS(INDEX(AE:AE,MATCH(AE262,$AA:$AA,0)+5)+INDEX(AE:AE,MATCH(AE262,$AA:$AA,0)+6)+INDEX(AE:AE,MATCH(AE262,$AA:$AA,0)+7))</f>
        <v>0</v>
      </c>
      <c r="AF265" s="374"/>
      <c r="AG265" s="373">
        <f>ABS(INDEX(AG:AG,MATCH(AG262,$AA:$AA,0)+5)+INDEX(AG:AG,MATCH(AG262,$AA:$AA,0)+6)+INDEX(AG:AG,MATCH(AG262,$AA:$AA,0)+7))</f>
        <v>0</v>
      </c>
      <c r="AH265" s="374"/>
      <c r="AI265" s="373">
        <f>ABS(INDEX(AI:AI,MATCH(AI262,$AA:$AA,0)+5)+INDEX(AI:AI,MATCH(AI262,$AA:$AA,0)+6)+INDEX(AI:AI,MATCH(AI262,$AA:$AA,0)+7))</f>
        <v>0</v>
      </c>
      <c r="AJ265" s="374"/>
      <c r="AK265" s="373">
        <f>ABS(INDEX(AK:AK,MATCH(AK262,$AA:$AA,0)+5)+INDEX(AK:AK,MATCH(AK262,$AA:$AA,0)+6)+INDEX(AK:AK,MATCH(AK262,$AA:$AA,0)+7))</f>
        <v>0</v>
      </c>
      <c r="AL265" s="374"/>
      <c r="AM265" s="373">
        <f>ABS(INDEX(AM:AM,MATCH(AM262,$AA:$AA,0)+5)+INDEX(AM:AM,MATCH(AM262,$AA:$AA,0)+6)+INDEX(AM:AM,MATCH(AM262,$AA:$AA,0)+7))</f>
        <v>0</v>
      </c>
      <c r="AN265" s="374"/>
      <c r="AO265" s="373">
        <f>ABS(INDEX(AO:AO,MATCH(AO262,$AA:$AA,0)+5)+INDEX(AO:AO,MATCH(AO262,$AA:$AA,0)+6)+INDEX(AO:AO,MATCH(AO262,$AA:$AA,0)+7))</f>
        <v>0</v>
      </c>
      <c r="AP265" s="374"/>
      <c r="AQ265" s="373">
        <f>ABS(INDEX(AQ:AQ,MATCH(AQ262,$AA:$AA,0)+5)+INDEX(AQ:AQ,MATCH(AQ262,$AA:$AA,0)+6)+INDEX(AQ:AQ,MATCH(AQ262,$AA:$AA,0)+7))</f>
        <v>0</v>
      </c>
      <c r="AR265" s="374"/>
      <c r="AS265" s="373">
        <f>ABS(INDEX(AS:AS,MATCH(AS262,$AA:$AA,0)+5)+INDEX(AS:AS,MATCH(AS262,$AA:$AA,0)+6)+INDEX(AS:AS,MATCH(AS262,$AA:$AA,0)+7))</f>
        <v>0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06"/>
        <v>Spieler 2</v>
      </c>
      <c r="C266" s="367" t="str">
        <f t="shared" si="306"/>
        <v/>
      </c>
      <c r="D266" s="340">
        <f>IF(AC266=301,"",AC266)</f>
        <v>0</v>
      </c>
      <c r="E266" s="340" t="str">
        <f>IF(AD266=0,"",AD266)</f>
        <v/>
      </c>
      <c r="F266" s="340">
        <f>IF(AE266=301,"",AE266)</f>
        <v>0</v>
      </c>
      <c r="G266" s="340" t="str">
        <f>IF(AF266=0,"",AF266)</f>
        <v/>
      </c>
      <c r="H266" s="340">
        <f>IF(AG266=301,"",AG266)</f>
        <v>0</v>
      </c>
      <c r="I266" s="340" t="str">
        <f>IF(AH266=0,"",AH266)</f>
        <v/>
      </c>
      <c r="J266" s="340">
        <f>IF(AI266=301,"",AI266)</f>
        <v>0</v>
      </c>
      <c r="K266" s="340" t="str">
        <f>IF(AJ266=0,"",AJ266)</f>
        <v/>
      </c>
      <c r="L266" s="340">
        <f>IF(AK266=301,"",AK266)</f>
        <v>0</v>
      </c>
      <c r="M266" s="340" t="str">
        <f>IF(AL266=0,"",AL266)</f>
        <v/>
      </c>
      <c r="N266" s="340">
        <f>IF(AM266=301,"",AM266)</f>
        <v>0</v>
      </c>
      <c r="O266" s="340" t="str">
        <f>IF(AN266=0,"",AN266)</f>
        <v/>
      </c>
      <c r="P266" s="340">
        <f>IF(AO266=301,"",AO266)</f>
        <v>0</v>
      </c>
      <c r="Q266" s="340" t="str">
        <f>IF(AP266=0,"",AP266)</f>
        <v/>
      </c>
      <c r="R266" s="340">
        <f>IF(AQ266=301,"",AQ266)</f>
        <v>0</v>
      </c>
      <c r="S266" s="340" t="str">
        <f>IF(AR266=0,"",AR266)</f>
        <v/>
      </c>
      <c r="T266" s="340">
        <f>IF(AS266=301,"",AS266)</f>
        <v>0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0</v>
      </c>
      <c r="AD266" s="376"/>
      <c r="AE266" s="375">
        <f>ABS(INDEX(AE:AE,MATCH(AE262,$AA:$AA,0)+8)+INDEX(AE:AE,MATCH(AE262,$AA:$AA,0)+9)+INDEX(AE:AE,MATCH(AE262,$AA:$AA,0)+10))</f>
        <v>0</v>
      </c>
      <c r="AF266" s="376"/>
      <c r="AG266" s="375">
        <f>ABS(INDEX(AG:AG,MATCH(AG262,$AA:$AA,0)+8)+INDEX(AG:AG,MATCH(AG262,$AA:$AA,0)+9)+INDEX(AG:AG,MATCH(AG262,$AA:$AA,0)+10))</f>
        <v>0</v>
      </c>
      <c r="AH266" s="376"/>
      <c r="AI266" s="375">
        <f>ABS(INDEX(AI:AI,MATCH(AI262,$AA:$AA,0)+8)+INDEX(AI:AI,MATCH(AI262,$AA:$AA,0)+9)+INDEX(AI:AI,MATCH(AI262,$AA:$AA,0)+10))</f>
        <v>0</v>
      </c>
      <c r="AJ266" s="376"/>
      <c r="AK266" s="375">
        <f>ABS(INDEX(AK:AK,MATCH(AK262,$AA:$AA,0)+8)+INDEX(AK:AK,MATCH(AK262,$AA:$AA,0)+9)+INDEX(AK:AK,MATCH(AK262,$AA:$AA,0)+10))</f>
        <v>0</v>
      </c>
      <c r="AL266" s="376"/>
      <c r="AM266" s="375">
        <f>ABS(INDEX(AM:AM,MATCH(AM262,$AA:$AA,0)+8)+INDEX(AM:AM,MATCH(AM262,$AA:$AA,0)+9)+INDEX(AM:AM,MATCH(AM262,$AA:$AA,0)+10))</f>
        <v>0</v>
      </c>
      <c r="AN266" s="376"/>
      <c r="AO266" s="375">
        <f>ABS(INDEX(AO:AO,MATCH(AO262,$AA:$AA,0)+8)+INDEX(AO:AO,MATCH(AO262,$AA:$AA,0)+9)+INDEX(AO:AO,MATCH(AO262,$AA:$AA,0)+10))</f>
        <v>0</v>
      </c>
      <c r="AP266" s="376"/>
      <c r="AQ266" s="375">
        <f>ABS(INDEX(AQ:AQ,MATCH(AQ262,$AA:$AA,0)+8)+INDEX(AQ:AQ,MATCH(AQ262,$AA:$AA,0)+9)+INDEX(AQ:AQ,MATCH(AQ262,$AA:$AA,0)+10))</f>
        <v>0</v>
      </c>
      <c r="AR266" s="376"/>
      <c r="AS266" s="375">
        <f>ABS(INDEX(AS:AS,MATCH(AS262,$AA:$AA,0)+8)+INDEX(AS:AS,MATCH(AS262,$AA:$AA,0)+9)+INDEX(AS:AS,MATCH(AS262,$AA:$AA,0)+10))</f>
        <v>0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06"/>
        <v>Spieler 3</v>
      </c>
      <c r="C267" s="367" t="str">
        <f t="shared" si="306"/>
        <v/>
      </c>
      <c r="D267" s="340">
        <f>IF(AC267=301,"",AC267)</f>
        <v>0</v>
      </c>
      <c r="E267" s="340" t="str">
        <f>IF(AD267=0,"",AD267)</f>
        <v/>
      </c>
      <c r="F267" s="340">
        <f>IF(AE267=301,"",AE267)</f>
        <v>0</v>
      </c>
      <c r="G267" s="340" t="str">
        <f>IF(AF267=0,"",AF267)</f>
        <v/>
      </c>
      <c r="H267" s="340">
        <f>IF(AG267=301,"",AG267)</f>
        <v>0</v>
      </c>
      <c r="I267" s="340" t="str">
        <f>IF(AH267=0,"",AH267)</f>
        <v/>
      </c>
      <c r="J267" s="340">
        <f>IF(AI267=301,"",AI267)</f>
        <v>0</v>
      </c>
      <c r="K267" s="340" t="str">
        <f>IF(AJ267=0,"",AJ267)</f>
        <v/>
      </c>
      <c r="L267" s="340">
        <f>IF(AK267=301,"",AK267)</f>
        <v>0</v>
      </c>
      <c r="M267" s="340" t="str">
        <f>IF(AL267=0,"",AL267)</f>
        <v/>
      </c>
      <c r="N267" s="340">
        <f>IF(AM267=301,"",AM267)</f>
        <v>0</v>
      </c>
      <c r="O267" s="340" t="str">
        <f>IF(AN267=0,"",AN267)</f>
        <v/>
      </c>
      <c r="P267" s="340">
        <f>IF(AO267=301,"",AO267)</f>
        <v>0</v>
      </c>
      <c r="Q267" s="340" t="str">
        <f>IF(AP267=0,"",AP267)</f>
        <v/>
      </c>
      <c r="R267" s="340">
        <f>IF(AQ267=301,"",AQ267)</f>
        <v>0</v>
      </c>
      <c r="S267" s="340" t="str">
        <f>IF(AR267=0,"",AR267)</f>
        <v/>
      </c>
      <c r="T267" s="340">
        <f>IF(AS267=301,"",AS267)</f>
        <v>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0</v>
      </c>
      <c r="AD267" s="376"/>
      <c r="AE267" s="375">
        <f>ABS(INDEX(AE:AE,MATCH(AE262,$AA:$AA,0)+11)+INDEX(AE:AE,MATCH(AE262,$AA:$AA,0)+12)+INDEX(AE:AE,MATCH(AE262,$AA:$AA,0)+13))</f>
        <v>0</v>
      </c>
      <c r="AF267" s="376"/>
      <c r="AG267" s="375">
        <f>ABS(INDEX(AG:AG,MATCH(AG262,$AA:$AA,0)+11)+INDEX(AG:AG,MATCH(AG262,$AA:$AA,0)+12)+INDEX(AG:AG,MATCH(AG262,$AA:$AA,0)+13))</f>
        <v>0</v>
      </c>
      <c r="AH267" s="376"/>
      <c r="AI267" s="375">
        <f>ABS(INDEX(AI:AI,MATCH(AI262,$AA:$AA,0)+11)+INDEX(AI:AI,MATCH(AI262,$AA:$AA,0)+12)+INDEX(AI:AI,MATCH(AI262,$AA:$AA,0)+13))</f>
        <v>0</v>
      </c>
      <c r="AJ267" s="376"/>
      <c r="AK267" s="375">
        <f>ABS(INDEX(AK:AK,MATCH(AK262,$AA:$AA,0)+11)+INDEX(AK:AK,MATCH(AK262,$AA:$AA,0)+12)+INDEX(AK:AK,MATCH(AK262,$AA:$AA,0)+13))</f>
        <v>0</v>
      </c>
      <c r="AL267" s="376"/>
      <c r="AM267" s="375">
        <f>ABS(INDEX(AM:AM,MATCH(AM262,$AA:$AA,0)+11)+INDEX(AM:AM,MATCH(AM262,$AA:$AA,0)+12)+INDEX(AM:AM,MATCH(AM262,$AA:$AA,0)+13))</f>
        <v>0</v>
      </c>
      <c r="AN267" s="376"/>
      <c r="AO267" s="375">
        <f>ABS(INDEX(AO:AO,MATCH(AO262,$AA:$AA,0)+11)+INDEX(AO:AO,MATCH(AO262,$AA:$AA,0)+12)+INDEX(AO:AO,MATCH(AO262,$AA:$AA,0)+13))</f>
        <v>0</v>
      </c>
      <c r="AP267" s="376"/>
      <c r="AQ267" s="375">
        <f>ABS(INDEX(AQ:AQ,MATCH(AQ262,$AA:$AA,0)+11)+INDEX(AQ:AQ,MATCH(AQ262,$AA:$AA,0)+12)+INDEX(AQ:AQ,MATCH(AQ262,$AA:$AA,0)+13))</f>
        <v>0</v>
      </c>
      <c r="AR267" s="376"/>
      <c r="AS267" s="375">
        <f>ABS(INDEX(AS:AS,MATCH(AS262,$AA:$AA,0)+11)+INDEX(AS:AS,MATCH(AS262,$AA:$AA,0)+12)+INDEX(AS:AS,MATCH(AS262,$AA:$AA,0)+13))</f>
        <v>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06"/>
        <v>Spieler 4</v>
      </c>
      <c r="C268" s="367" t="str">
        <f t="shared" si="306"/>
        <v/>
      </c>
      <c r="D268" s="340">
        <f>IF(AC268=301,"",AC268)</f>
        <v>0</v>
      </c>
      <c r="E268" s="340" t="str">
        <f>IF(AD268=0,"",AD268)</f>
        <v/>
      </c>
      <c r="F268" s="340">
        <f>IF(AE268=301,"",AE268)</f>
        <v>0</v>
      </c>
      <c r="G268" s="340" t="str">
        <f>IF(AF268=0,"",AF268)</f>
        <v/>
      </c>
      <c r="H268" s="340">
        <f>IF(AG268=301,"",AG268)</f>
        <v>0</v>
      </c>
      <c r="I268" s="340" t="str">
        <f>IF(AH268=0,"",AH268)</f>
        <v/>
      </c>
      <c r="J268" s="340">
        <f>IF(AI268=301,"",AI268)</f>
        <v>0</v>
      </c>
      <c r="K268" s="340" t="str">
        <f>IF(AJ268=0,"",AJ268)</f>
        <v/>
      </c>
      <c r="L268" s="340">
        <f>IF(AK268=301,"",AK268)</f>
        <v>0</v>
      </c>
      <c r="M268" s="340" t="str">
        <f>IF(AL268=0,"",AL268)</f>
        <v/>
      </c>
      <c r="N268" s="340">
        <f>IF(AM268=301,"",AM268)</f>
        <v>0</v>
      </c>
      <c r="O268" s="340" t="str">
        <f>IF(AN268=0,"",AN268)</f>
        <v/>
      </c>
      <c r="P268" s="340">
        <f>IF(AO268=301,"",AO268)</f>
        <v>0</v>
      </c>
      <c r="Q268" s="340" t="str">
        <f>IF(AP268=0,"",AP268)</f>
        <v/>
      </c>
      <c r="R268" s="340">
        <f>IF(AQ268=301,"",AQ268)</f>
        <v>0</v>
      </c>
      <c r="S268" s="340" t="str">
        <f>IF(AR268=0,"",AR268)</f>
        <v/>
      </c>
      <c r="T268" s="340">
        <f>IF(AS268=301,"",AS268)</f>
        <v>0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0</v>
      </c>
      <c r="AD268" s="376"/>
      <c r="AE268" s="375">
        <f>ABS(INDEX(AE:AE,MATCH(AE262,$AA:$AA,0)+14)+INDEX(AE:AE,MATCH(AE262,$AA:$AA,0)+15)+INDEX(AE:AE,MATCH(AE262,$AA:$AA,0)+16))</f>
        <v>0</v>
      </c>
      <c r="AF268" s="376"/>
      <c r="AG268" s="375">
        <f>ABS(INDEX(AG:AG,MATCH(AG262,$AA:$AA,0)+14)+INDEX(AG:AG,MATCH(AG262,$AA:$AA,0)+15)+INDEX(AG:AG,MATCH(AG262,$AA:$AA,0)+16))</f>
        <v>0</v>
      </c>
      <c r="AH268" s="376"/>
      <c r="AI268" s="375">
        <f>ABS(INDEX(AI:AI,MATCH(AI262,$AA:$AA,0)+14)+INDEX(AI:AI,MATCH(AI262,$AA:$AA,0)+15)+INDEX(AI:AI,MATCH(AI262,$AA:$AA,0)+16))</f>
        <v>0</v>
      </c>
      <c r="AJ268" s="376"/>
      <c r="AK268" s="375">
        <f>ABS(INDEX(AK:AK,MATCH(AK262,$AA:$AA,0)+14)+INDEX(AK:AK,MATCH(AK262,$AA:$AA,0)+15)+INDEX(AK:AK,MATCH(AK262,$AA:$AA,0)+16))</f>
        <v>0</v>
      </c>
      <c r="AL268" s="376"/>
      <c r="AM268" s="375">
        <f>ABS(INDEX(AM:AM,MATCH(AM262,$AA:$AA,0)+14)+INDEX(AM:AM,MATCH(AM262,$AA:$AA,0)+15)+INDEX(AM:AM,MATCH(AM262,$AA:$AA,0)+16))</f>
        <v>0</v>
      </c>
      <c r="AN268" s="376"/>
      <c r="AO268" s="375">
        <f>ABS(INDEX(AO:AO,MATCH(AO262,$AA:$AA,0)+14)+INDEX(AO:AO,MATCH(AO262,$AA:$AA,0)+15)+INDEX(AO:AO,MATCH(AO262,$AA:$AA,0)+16))</f>
        <v>0</v>
      </c>
      <c r="AP268" s="376"/>
      <c r="AQ268" s="375">
        <f>ABS(INDEX(AQ:AQ,MATCH(AQ262,$AA:$AA,0)+14)+INDEX(AQ:AQ,MATCH(AQ262,$AA:$AA,0)+15)+INDEX(AQ:AQ,MATCH(AQ262,$AA:$AA,0)+16))</f>
        <v>0</v>
      </c>
      <c r="AR268" s="376"/>
      <c r="AS268" s="375">
        <f>ABS(INDEX(AS:AS,MATCH(AS262,$AA:$AA,0)+14)+INDEX(AS:AS,MATCH(AS262,$AA:$AA,0)+15)+INDEX(AS:AS,MATCH(AS262,$AA:$AA,0)+16))</f>
        <v>0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06"/>
        <v>Gesamt</v>
      </c>
      <c r="C269" s="356" t="str">
        <f t="shared" si="306"/>
        <v/>
      </c>
      <c r="D269" s="339">
        <f>IF(AC269=1505,"",AC269)</f>
        <v>0</v>
      </c>
      <c r="E269" s="339" t="str">
        <f>IF(AD269=0,"",AD269)</f>
        <v/>
      </c>
      <c r="F269" s="339">
        <f>IF(AE269=1505,"",AE269)</f>
        <v>0</v>
      </c>
      <c r="G269" s="339" t="str">
        <f>IF(AF269=0,"",AF269)</f>
        <v/>
      </c>
      <c r="H269" s="339">
        <f>IF(AG269=1505,"",AG269)</f>
        <v>0</v>
      </c>
      <c r="I269" s="339" t="str">
        <f>IF(AH269=0,"",AH269)</f>
        <v/>
      </c>
      <c r="J269" s="339">
        <f>IF(AI269=1505,"",AI269)</f>
        <v>0</v>
      </c>
      <c r="K269" s="339" t="str">
        <f>IF(AJ269=0,"",AJ269)</f>
        <v/>
      </c>
      <c r="L269" s="339">
        <f>IF(AK269=1505,"",AK269)</f>
        <v>0</v>
      </c>
      <c r="M269" s="339" t="str">
        <f>IF(AL269=0,"",AL269)</f>
        <v/>
      </c>
      <c r="N269" s="339">
        <f>IF(AM269=1505,"",AM269)</f>
        <v>0</v>
      </c>
      <c r="O269" s="339" t="str">
        <f>IF(AN269=0,"",AN269)</f>
        <v/>
      </c>
      <c r="P269" s="339">
        <f>IF(AO269=1505,"",AO269)</f>
        <v>0</v>
      </c>
      <c r="Q269" s="339" t="str">
        <f>IF(AP269=0,"",AP269)</f>
        <v/>
      </c>
      <c r="R269" s="339">
        <f>IF(AQ269=1505,"",AQ269)</f>
        <v>0</v>
      </c>
      <c r="S269" s="339" t="str">
        <f>IF(AR269=0,"",AR269)</f>
        <v/>
      </c>
      <c r="T269" s="339">
        <f>IF(AS269=1505,"",AS269)</f>
        <v>0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0</v>
      </c>
      <c r="AD269" s="356"/>
      <c r="AE269" s="355">
        <f>SUM(AE265:AE268)</f>
        <v>0</v>
      </c>
      <c r="AF269" s="356"/>
      <c r="AG269" s="355">
        <f>SUM(AG265:AG268)</f>
        <v>0</v>
      </c>
      <c r="AH269" s="356"/>
      <c r="AI269" s="355">
        <f>SUM(AI265:AI268)</f>
        <v>0</v>
      </c>
      <c r="AJ269" s="356"/>
      <c r="AK269" s="355">
        <f>SUM(AK265:AK268)</f>
        <v>0</v>
      </c>
      <c r="AL269" s="356"/>
      <c r="AM269" s="355">
        <f>SUM(AM265:AM268)</f>
        <v>0</v>
      </c>
      <c r="AN269" s="356"/>
      <c r="AO269" s="355">
        <f>SUM(AO265:AO268)</f>
        <v>0</v>
      </c>
      <c r="AP269" s="356"/>
      <c r="AQ269" s="355">
        <f>SUM(AQ265:AQ268)</f>
        <v>0</v>
      </c>
      <c r="AR269" s="356"/>
      <c r="AS269" s="355">
        <f>SUM(AS265:AS268)</f>
        <v>0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01.02./02.02.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01.02./02.02.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Unterföhring Dreambowl Palace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9">
        <f>IF(AD277="","",AD277)</f>
        <v>0</v>
      </c>
      <c r="F277" s="75" t="str">
        <f t="shared" ref="F277:F290" si="307">IF(AE277=0,"",AE277)</f>
        <v/>
      </c>
      <c r="G277" s="349">
        <f>IF(AF277="","",AF277)</f>
        <v>0</v>
      </c>
      <c r="H277" s="75" t="str">
        <f t="shared" ref="H277:H290" si="308">IF(AG277=0,"",AG277)</f>
        <v/>
      </c>
      <c r="I277" s="349">
        <f>IF(AH277="","",AH277)</f>
        <v>0</v>
      </c>
      <c r="J277" s="75" t="str">
        <f t="shared" ref="J277:J290" si="309">IF(AI277=0,"",AI277)</f>
        <v/>
      </c>
      <c r="K277" s="349">
        <f>IF(AJ277="","",AJ277)</f>
        <v>0</v>
      </c>
      <c r="L277" s="75" t="str">
        <f t="shared" ref="L277:L290" si="310">IF(AK277=0,"",AK277)</f>
        <v/>
      </c>
      <c r="M277" s="349">
        <f>IF(AL277="","",AL277)</f>
        <v>0</v>
      </c>
      <c r="N277" s="75" t="str">
        <f>IF(AM277=0,"",AM277)</f>
        <v/>
      </c>
      <c r="O277" s="349">
        <f>IF(AN277="","",AN277)</f>
        <v>0</v>
      </c>
      <c r="P277" s="75" t="str">
        <f t="shared" ref="P277:P290" si="311">IF(AO277=0,"",AO277)</f>
        <v/>
      </c>
      <c r="Q277" s="349">
        <f>IF(AP277="","",AP277)</f>
        <v>0</v>
      </c>
      <c r="R277" s="75" t="str">
        <f t="shared" ref="R277:R290" si="312">IF(AQ277=0,"",AQ277)</f>
        <v/>
      </c>
      <c r="S277" s="349">
        <f>IF(AR277="","",AR277)</f>
        <v>0</v>
      </c>
      <c r="T277" s="75" t="str">
        <f t="shared" ref="T277:T290" si="313">IF(AS277=0,"",AS277)</f>
        <v/>
      </c>
      <c r="U277" s="349">
        <f>IF(AT277="","",AT277)</f>
        <v>0</v>
      </c>
      <c r="V277" s="75" t="str">
        <f t="shared" ref="V277:V290" si="314">IF(AU277=0,"",AU277)</f>
        <v/>
      </c>
      <c r="W277" s="349">
        <f>IF(AV277="","",AV277)</f>
        <v>0</v>
      </c>
      <c r="Z277" s="352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16">IF(AC277=0,"",AC277)</f>
        <v/>
      </c>
      <c r="BI277" s="215" t="str">
        <f t="shared" ref="BI277:BI288" si="317">IF(AE277=0,"",AE277)</f>
        <v/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00000000000001" customHeight="1" x14ac:dyDescent="0.25">
      <c r="A278" s="369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50"/>
      <c r="F278" s="78" t="str">
        <f t="shared" si="307"/>
        <v/>
      </c>
      <c r="G278" s="350"/>
      <c r="H278" s="78" t="str">
        <f t="shared" si="308"/>
        <v/>
      </c>
      <c r="I278" s="350"/>
      <c r="J278" s="78" t="str">
        <f t="shared" si="309"/>
        <v/>
      </c>
      <c r="K278" s="350"/>
      <c r="L278" s="78" t="str">
        <f t="shared" si="310"/>
        <v/>
      </c>
      <c r="M278" s="350"/>
      <c r="N278" s="78" t="str">
        <f t="shared" ref="N278:N290" si="327">IF(AM278=0,"",AM278)</f>
        <v/>
      </c>
      <c r="O278" s="350"/>
      <c r="P278" s="78" t="str">
        <f t="shared" si="311"/>
        <v/>
      </c>
      <c r="Q278" s="350"/>
      <c r="R278" s="78" t="str">
        <f t="shared" si="312"/>
        <v/>
      </c>
      <c r="S278" s="350"/>
      <c r="T278" s="78" t="str">
        <f t="shared" si="313"/>
        <v/>
      </c>
      <c r="U278" s="350"/>
      <c r="V278" s="78" t="str">
        <f t="shared" si="314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2.7799999999999997E-7</v>
      </c>
      <c r="BU278" s="215" t="str">
        <f t="shared" ref="BU278:BU288" si="334">+BU277</f>
        <v>High Roller Rosenheim 1</v>
      </c>
      <c r="BV278" s="214">
        <f t="shared" ref="BV278:BV288" si="335">RANK(BT278,BT:BT)</f>
        <v>11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00000000000001" customHeight="1" thickBot="1" x14ac:dyDescent="0.3">
      <c r="A279" s="370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1"/>
      <c r="F279" s="69" t="str">
        <f t="shared" si="307"/>
        <v/>
      </c>
      <c r="G279" s="351"/>
      <c r="H279" s="69" t="str">
        <f t="shared" si="308"/>
        <v/>
      </c>
      <c r="I279" s="351"/>
      <c r="J279" s="69" t="str">
        <f t="shared" si="309"/>
        <v/>
      </c>
      <c r="K279" s="351"/>
      <c r="L279" s="69" t="str">
        <f t="shared" si="310"/>
        <v/>
      </c>
      <c r="M279" s="351"/>
      <c r="N279" s="69" t="str">
        <f t="shared" si="327"/>
        <v/>
      </c>
      <c r="O279" s="351"/>
      <c r="P279" s="69" t="str">
        <f t="shared" si="311"/>
        <v/>
      </c>
      <c r="Q279" s="351"/>
      <c r="R279" s="69" t="str">
        <f t="shared" si="312"/>
        <v/>
      </c>
      <c r="S279" s="351"/>
      <c r="T279" s="69" t="str">
        <f t="shared" si="313"/>
        <v/>
      </c>
      <c r="U279" s="351"/>
      <c r="V279" s="69" t="str">
        <f t="shared" si="314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2.79E-7</v>
      </c>
      <c r="BU279" s="215" t="str">
        <f t="shared" si="334"/>
        <v>High Roller Rosenheim 1</v>
      </c>
      <c r="BV279" s="214">
        <f t="shared" si="335"/>
        <v>10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00000000000001" customHeight="1" x14ac:dyDescent="0.25">
      <c r="A280" s="368" t="s">
        <v>2</v>
      </c>
      <c r="B280" s="73" t="str">
        <f t="shared" si="326"/>
        <v/>
      </c>
      <c r="C280" s="74" t="str">
        <f t="shared" si="326"/>
        <v/>
      </c>
      <c r="D280" s="75" t="str">
        <f t="shared" si="326"/>
        <v/>
      </c>
      <c r="E280" s="349">
        <f>IF(AD280="","",AD280)</f>
        <v>0</v>
      </c>
      <c r="F280" s="75" t="str">
        <f t="shared" si="307"/>
        <v/>
      </c>
      <c r="G280" s="349">
        <f>IF(AF280="","",AF280)</f>
        <v>0</v>
      </c>
      <c r="H280" s="75" t="str">
        <f t="shared" si="308"/>
        <v/>
      </c>
      <c r="I280" s="349">
        <f>IF(AH280="","",AH280)</f>
        <v>0</v>
      </c>
      <c r="J280" s="75" t="str">
        <f t="shared" si="309"/>
        <v/>
      </c>
      <c r="K280" s="349">
        <f>IF(AJ280="","",AJ280)</f>
        <v>0</v>
      </c>
      <c r="L280" s="75" t="str">
        <f t="shared" si="310"/>
        <v/>
      </c>
      <c r="M280" s="349">
        <f>IF(AL280="","",AL280)</f>
        <v>0</v>
      </c>
      <c r="N280" s="75" t="str">
        <f t="shared" si="327"/>
        <v/>
      </c>
      <c r="O280" s="349">
        <f>IF(AN280="","",AN280)</f>
        <v>0</v>
      </c>
      <c r="P280" s="75" t="str">
        <f t="shared" si="311"/>
        <v/>
      </c>
      <c r="Q280" s="349">
        <f>IF(AP280="","",AP280)</f>
        <v>0</v>
      </c>
      <c r="R280" s="75" t="str">
        <f t="shared" si="312"/>
        <v/>
      </c>
      <c r="S280" s="349">
        <f>IF(AR280="","",AR280)</f>
        <v>0</v>
      </c>
      <c r="T280" s="75" t="str">
        <f t="shared" si="313"/>
        <v/>
      </c>
      <c r="U280" s="349">
        <f>IF(AT280="","",AT280)</f>
        <v>0</v>
      </c>
      <c r="V280" s="75" t="str">
        <f t="shared" si="314"/>
        <v/>
      </c>
      <c r="W280" s="349">
        <f>IF(AV280="","",AV280)</f>
        <v>0</v>
      </c>
      <c r="Z280" s="352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28"/>
        <v>0</v>
      </c>
      <c r="BE280" s="213">
        <f t="shared" si="329"/>
        <v>0</v>
      </c>
      <c r="BF280" s="215">
        <f t="shared" si="330"/>
        <v>0</v>
      </c>
      <c r="BG280" s="215">
        <f t="shared" si="331"/>
        <v>0</v>
      </c>
      <c r="BH280" s="215" t="str">
        <f t="shared" si="316"/>
        <v/>
      </c>
      <c r="BI280" s="215" t="str">
        <f t="shared" si="317"/>
        <v/>
      </c>
      <c r="BJ280" s="215" t="str">
        <f t="shared" si="318"/>
        <v/>
      </c>
      <c r="BK280" s="215" t="str">
        <f t="shared" si="319"/>
        <v/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0</v>
      </c>
      <c r="BT280" s="215">
        <f t="shared" si="333"/>
        <v>2.8000000000000002E-7</v>
      </c>
      <c r="BU280" s="215" t="str">
        <f t="shared" si="334"/>
        <v>High Roller Rosenheim 1</v>
      </c>
      <c r="BV280" s="214">
        <f t="shared" si="335"/>
        <v>9</v>
      </c>
      <c r="BW280" s="215">
        <f t="shared" si="336"/>
        <v>0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00000000000001" customHeight="1" x14ac:dyDescent="0.25">
      <c r="A281" s="369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0"/>
      <c r="F281" s="78" t="str">
        <f t="shared" si="307"/>
        <v/>
      </c>
      <c r="G281" s="350"/>
      <c r="H281" s="78" t="str">
        <f t="shared" si="308"/>
        <v/>
      </c>
      <c r="I281" s="350"/>
      <c r="J281" s="78" t="str">
        <f t="shared" si="309"/>
        <v/>
      </c>
      <c r="K281" s="350"/>
      <c r="L281" s="78" t="str">
        <f t="shared" si="310"/>
        <v/>
      </c>
      <c r="M281" s="350"/>
      <c r="N281" s="78" t="str">
        <f t="shared" si="327"/>
        <v/>
      </c>
      <c r="O281" s="350"/>
      <c r="P281" s="78" t="str">
        <f t="shared" si="311"/>
        <v/>
      </c>
      <c r="Q281" s="350"/>
      <c r="R281" s="78" t="str">
        <f t="shared" si="312"/>
        <v/>
      </c>
      <c r="S281" s="350"/>
      <c r="T281" s="78" t="str">
        <f t="shared" si="313"/>
        <v/>
      </c>
      <c r="U281" s="350"/>
      <c r="V281" s="78" t="str">
        <f t="shared" si="314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2.8099999999999999E-7</v>
      </c>
      <c r="BU281" s="215" t="str">
        <f t="shared" si="334"/>
        <v>High Roller Rosenheim 1</v>
      </c>
      <c r="BV281" s="214">
        <f t="shared" si="335"/>
        <v>8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00000000000001" customHeight="1" thickBot="1" x14ac:dyDescent="0.3">
      <c r="A282" s="370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1"/>
      <c r="F282" s="69" t="str">
        <f t="shared" si="307"/>
        <v/>
      </c>
      <c r="G282" s="351"/>
      <c r="H282" s="69" t="str">
        <f t="shared" si="308"/>
        <v/>
      </c>
      <c r="I282" s="351"/>
      <c r="J282" s="69" t="str">
        <f t="shared" si="309"/>
        <v/>
      </c>
      <c r="K282" s="351"/>
      <c r="L282" s="69" t="str">
        <f t="shared" si="310"/>
        <v/>
      </c>
      <c r="M282" s="351"/>
      <c r="N282" s="69" t="str">
        <f t="shared" si="327"/>
        <v/>
      </c>
      <c r="O282" s="351"/>
      <c r="P282" s="69" t="str">
        <f t="shared" si="311"/>
        <v/>
      </c>
      <c r="Q282" s="351"/>
      <c r="R282" s="69" t="str">
        <f t="shared" si="312"/>
        <v/>
      </c>
      <c r="S282" s="351"/>
      <c r="T282" s="69" t="str">
        <f t="shared" si="313"/>
        <v/>
      </c>
      <c r="U282" s="351"/>
      <c r="V282" s="69" t="str">
        <f t="shared" si="314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2.8200000000000001E-7</v>
      </c>
      <c r="BU282" s="215" t="str">
        <f t="shared" si="334"/>
        <v>High Roller Rosenheim 1</v>
      </c>
      <c r="BV282" s="214">
        <f t="shared" si="335"/>
        <v>7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00000000000001" customHeight="1" x14ac:dyDescent="0.25">
      <c r="A283" s="368" t="s">
        <v>3</v>
      </c>
      <c r="B283" s="73" t="str">
        <f t="shared" si="326"/>
        <v/>
      </c>
      <c r="C283" s="74" t="str">
        <f t="shared" si="326"/>
        <v/>
      </c>
      <c r="D283" s="75" t="str">
        <f t="shared" si="326"/>
        <v/>
      </c>
      <c r="E283" s="349">
        <f>IF(AD283="","",AD283)</f>
        <v>0</v>
      </c>
      <c r="F283" s="75" t="str">
        <f t="shared" si="307"/>
        <v/>
      </c>
      <c r="G283" s="349">
        <f>IF(AF283="","",AF283)</f>
        <v>0</v>
      </c>
      <c r="H283" s="75" t="str">
        <f t="shared" si="308"/>
        <v/>
      </c>
      <c r="I283" s="349">
        <f>IF(AH283="","",AH283)</f>
        <v>0</v>
      </c>
      <c r="J283" s="75" t="str">
        <f t="shared" si="309"/>
        <v/>
      </c>
      <c r="K283" s="349">
        <f>IF(AJ283="","",AJ283)</f>
        <v>0</v>
      </c>
      <c r="L283" s="75" t="str">
        <f t="shared" si="310"/>
        <v/>
      </c>
      <c r="M283" s="349">
        <f>IF(AL283="","",AL283)</f>
        <v>0</v>
      </c>
      <c r="N283" s="75" t="str">
        <f t="shared" si="327"/>
        <v/>
      </c>
      <c r="O283" s="349">
        <f>IF(AN283="","",AN283)</f>
        <v>0</v>
      </c>
      <c r="P283" s="75" t="str">
        <f t="shared" si="311"/>
        <v/>
      </c>
      <c r="Q283" s="349">
        <f>IF(AP283="","",AP283)</f>
        <v>0</v>
      </c>
      <c r="R283" s="75" t="str">
        <f t="shared" si="312"/>
        <v/>
      </c>
      <c r="S283" s="349">
        <f>IF(AR283="","",AR283)</f>
        <v>0</v>
      </c>
      <c r="T283" s="75" t="str">
        <f t="shared" si="313"/>
        <v/>
      </c>
      <c r="U283" s="349">
        <f>IF(AT283="","",AT283)</f>
        <v>0</v>
      </c>
      <c r="V283" s="75" t="str">
        <f t="shared" si="314"/>
        <v/>
      </c>
      <c r="W283" s="349">
        <f>IF(AV283="","",AV283)</f>
        <v>0</v>
      </c>
      <c r="Z283" s="352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28"/>
        <v>0</v>
      </c>
      <c r="BE283" s="213">
        <f t="shared" si="329"/>
        <v>0</v>
      </c>
      <c r="BF283" s="215">
        <f t="shared" si="330"/>
        <v>0</v>
      </c>
      <c r="BG283" s="215">
        <f t="shared" si="331"/>
        <v>0</v>
      </c>
      <c r="BH283" s="215" t="str">
        <f t="shared" si="316"/>
        <v/>
      </c>
      <c r="BI283" s="215" t="str">
        <f t="shared" si="317"/>
        <v/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0</v>
      </c>
      <c r="BT283" s="215">
        <f t="shared" si="333"/>
        <v>2.8299999999999998E-7</v>
      </c>
      <c r="BU283" s="215" t="str">
        <f t="shared" si="334"/>
        <v>High Roller Rosenheim 1</v>
      </c>
      <c r="BV283" s="214">
        <f t="shared" si="335"/>
        <v>6</v>
      </c>
      <c r="BW283" s="215">
        <f t="shared" si="336"/>
        <v>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00000000000001" customHeight="1" x14ac:dyDescent="0.25">
      <c r="A284" s="369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50"/>
      <c r="F284" s="78" t="str">
        <f t="shared" si="307"/>
        <v/>
      </c>
      <c r="G284" s="350"/>
      <c r="H284" s="78" t="str">
        <f t="shared" si="308"/>
        <v/>
      </c>
      <c r="I284" s="350"/>
      <c r="J284" s="78" t="str">
        <f t="shared" si="309"/>
        <v/>
      </c>
      <c r="K284" s="350"/>
      <c r="L284" s="78" t="str">
        <f t="shared" si="310"/>
        <v/>
      </c>
      <c r="M284" s="350"/>
      <c r="N284" s="78" t="str">
        <f t="shared" si="327"/>
        <v/>
      </c>
      <c r="O284" s="350"/>
      <c r="P284" s="78" t="str">
        <f t="shared" si="311"/>
        <v/>
      </c>
      <c r="Q284" s="350"/>
      <c r="R284" s="78" t="str">
        <f t="shared" si="312"/>
        <v/>
      </c>
      <c r="S284" s="350"/>
      <c r="T284" s="78" t="str">
        <f t="shared" si="313"/>
        <v/>
      </c>
      <c r="U284" s="350"/>
      <c r="V284" s="78" t="str">
        <f t="shared" si="314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2.84E-7</v>
      </c>
      <c r="BU284" s="215" t="str">
        <f t="shared" si="334"/>
        <v>High Roller Rosenheim 1</v>
      </c>
      <c r="BV284" s="214">
        <f t="shared" si="335"/>
        <v>5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00000000000001" customHeight="1" thickBot="1" x14ac:dyDescent="0.3">
      <c r="A285" s="370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1"/>
      <c r="F285" s="69" t="str">
        <f t="shared" si="307"/>
        <v/>
      </c>
      <c r="G285" s="351"/>
      <c r="H285" s="69" t="str">
        <f t="shared" si="308"/>
        <v/>
      </c>
      <c r="I285" s="351"/>
      <c r="J285" s="69" t="str">
        <f t="shared" si="309"/>
        <v/>
      </c>
      <c r="K285" s="351"/>
      <c r="L285" s="69" t="str">
        <f t="shared" si="310"/>
        <v/>
      </c>
      <c r="M285" s="351"/>
      <c r="N285" s="69" t="str">
        <f t="shared" si="327"/>
        <v/>
      </c>
      <c r="O285" s="351"/>
      <c r="P285" s="69" t="str">
        <f t="shared" si="311"/>
        <v/>
      </c>
      <c r="Q285" s="351"/>
      <c r="R285" s="69" t="str">
        <f t="shared" si="312"/>
        <v/>
      </c>
      <c r="S285" s="351"/>
      <c r="T285" s="69" t="str">
        <f t="shared" si="313"/>
        <v/>
      </c>
      <c r="U285" s="351"/>
      <c r="V285" s="69" t="str">
        <f t="shared" si="314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2.8500000000000002E-7</v>
      </c>
      <c r="BU285" s="215" t="str">
        <f t="shared" si="334"/>
        <v>High Roller Rosenheim 1</v>
      </c>
      <c r="BV285" s="214">
        <f t="shared" si="335"/>
        <v>4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00000000000001" customHeight="1" x14ac:dyDescent="0.25">
      <c r="A286" s="368" t="s">
        <v>11</v>
      </c>
      <c r="B286" s="73" t="str">
        <f>IF(AA286=0,"",AA286)</f>
        <v/>
      </c>
      <c r="C286" s="74" t="str">
        <f t="shared" si="326"/>
        <v/>
      </c>
      <c r="D286" s="75" t="str">
        <f t="shared" si="326"/>
        <v/>
      </c>
      <c r="E286" s="349">
        <f>IF(AD286="","",AD286)</f>
        <v>0</v>
      </c>
      <c r="F286" s="75" t="str">
        <f t="shared" si="307"/>
        <v/>
      </c>
      <c r="G286" s="349">
        <f>IF(AF286="","",AF286)</f>
        <v>0</v>
      </c>
      <c r="H286" s="75" t="str">
        <f t="shared" si="308"/>
        <v/>
      </c>
      <c r="I286" s="349">
        <f>IF(AH286="","",AH286)</f>
        <v>0</v>
      </c>
      <c r="J286" s="75" t="str">
        <f t="shared" si="309"/>
        <v/>
      </c>
      <c r="K286" s="349">
        <f>IF(AJ286="","",AJ286)</f>
        <v>0</v>
      </c>
      <c r="L286" s="75" t="str">
        <f t="shared" si="310"/>
        <v/>
      </c>
      <c r="M286" s="349">
        <f>IF(AL286="","",AL286)</f>
        <v>0</v>
      </c>
      <c r="N286" s="75" t="str">
        <f t="shared" si="327"/>
        <v/>
      </c>
      <c r="O286" s="349">
        <f>IF(AN286="","",AN286)</f>
        <v>0</v>
      </c>
      <c r="P286" s="75" t="str">
        <f t="shared" si="311"/>
        <v/>
      </c>
      <c r="Q286" s="349">
        <f>IF(AP286="","",AP286)</f>
        <v>0</v>
      </c>
      <c r="R286" s="75" t="str">
        <f t="shared" si="312"/>
        <v/>
      </c>
      <c r="S286" s="349">
        <f>IF(AR286="","",AR286)</f>
        <v>0</v>
      </c>
      <c r="T286" s="75" t="str">
        <f t="shared" si="313"/>
        <v/>
      </c>
      <c r="U286" s="349">
        <f>IF(AT286="","",AT286)</f>
        <v>0</v>
      </c>
      <c r="V286" s="75" t="str">
        <f t="shared" si="314"/>
        <v/>
      </c>
      <c r="W286" s="349">
        <f>IF(AV286="","",AV286)</f>
        <v>0</v>
      </c>
      <c r="Z286" s="352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28"/>
        <v>0</v>
      </c>
      <c r="BE286" s="213">
        <f t="shared" si="329"/>
        <v>0</v>
      </c>
      <c r="BF286" s="215">
        <f t="shared" si="330"/>
        <v>0</v>
      </c>
      <c r="BG286" s="215">
        <f t="shared" si="331"/>
        <v>0</v>
      </c>
      <c r="BH286" s="215" t="str">
        <f t="shared" si="316"/>
        <v/>
      </c>
      <c r="BI286" s="215" t="str">
        <f t="shared" si="317"/>
        <v/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0</v>
      </c>
      <c r="BT286" s="215">
        <f t="shared" si="333"/>
        <v>2.8599999999999999E-7</v>
      </c>
      <c r="BU286" s="215" t="str">
        <f t="shared" si="334"/>
        <v>High Roller Rosenheim 1</v>
      </c>
      <c r="BV286" s="214">
        <f t="shared" si="335"/>
        <v>3</v>
      </c>
      <c r="BW286" s="215">
        <f t="shared" si="336"/>
        <v>0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50"/>
      <c r="F287" s="78" t="str">
        <f t="shared" si="307"/>
        <v/>
      </c>
      <c r="G287" s="350"/>
      <c r="H287" s="78" t="str">
        <f t="shared" si="308"/>
        <v/>
      </c>
      <c r="I287" s="350"/>
      <c r="J287" s="78" t="str">
        <f t="shared" si="309"/>
        <v/>
      </c>
      <c r="K287" s="350"/>
      <c r="L287" s="78" t="str">
        <f t="shared" si="310"/>
        <v/>
      </c>
      <c r="M287" s="350"/>
      <c r="N287" s="78" t="str">
        <f t="shared" si="327"/>
        <v/>
      </c>
      <c r="O287" s="350"/>
      <c r="P287" s="78" t="str">
        <f t="shared" si="311"/>
        <v/>
      </c>
      <c r="Q287" s="350"/>
      <c r="R287" s="78" t="str">
        <f t="shared" si="312"/>
        <v/>
      </c>
      <c r="S287" s="350"/>
      <c r="T287" s="78" t="str">
        <f t="shared" si="313"/>
        <v/>
      </c>
      <c r="U287" s="350"/>
      <c r="V287" s="78" t="str">
        <f t="shared" si="314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2.8700000000000002E-7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1"/>
      <c r="F288" s="69" t="str">
        <f t="shared" si="307"/>
        <v/>
      </c>
      <c r="G288" s="351"/>
      <c r="H288" s="69" t="str">
        <f t="shared" si="308"/>
        <v/>
      </c>
      <c r="I288" s="351"/>
      <c r="J288" s="69" t="str">
        <f t="shared" si="309"/>
        <v/>
      </c>
      <c r="K288" s="351"/>
      <c r="L288" s="69" t="str">
        <f t="shared" si="310"/>
        <v/>
      </c>
      <c r="M288" s="351"/>
      <c r="N288" s="69" t="str">
        <f t="shared" si="327"/>
        <v/>
      </c>
      <c r="O288" s="351"/>
      <c r="P288" s="69" t="str">
        <f t="shared" si="311"/>
        <v/>
      </c>
      <c r="Q288" s="351"/>
      <c r="R288" s="69" t="str">
        <f t="shared" si="312"/>
        <v/>
      </c>
      <c r="S288" s="351"/>
      <c r="T288" s="69" t="str">
        <f t="shared" si="313"/>
        <v/>
      </c>
      <c r="U288" s="351"/>
      <c r="V288" s="69" t="str">
        <f t="shared" si="314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2.8799999999999998E-7</v>
      </c>
      <c r="BU288" s="215" t="str">
        <f t="shared" si="334"/>
        <v>High Roller Rosenheim 1</v>
      </c>
      <c r="BV288" s="214">
        <f t="shared" si="335"/>
        <v>1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 t="str">
        <f t="shared" si="326"/>
        <v/>
      </c>
      <c r="E289" s="84">
        <f>IF(AD289="","",AD289)</f>
        <v>0</v>
      </c>
      <c r="F289" s="83" t="str">
        <f t="shared" si="307"/>
        <v/>
      </c>
      <c r="G289" s="84">
        <f>IF(AF289="","",AF289)</f>
        <v>0</v>
      </c>
      <c r="H289" s="83" t="str">
        <f t="shared" si="308"/>
        <v/>
      </c>
      <c r="I289" s="84">
        <f>IF(AH289="","",AH289)</f>
        <v>0</v>
      </c>
      <c r="J289" s="83" t="str">
        <f t="shared" si="309"/>
        <v/>
      </c>
      <c r="K289" s="84">
        <f>IF(AJ289="","",AJ289)</f>
        <v>0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 t="str">
        <f t="shared" si="314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0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0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7">
        <f t="shared" si="338"/>
        <v>3</v>
      </c>
      <c r="E292" s="347" t="str">
        <f t="shared" si="338"/>
        <v/>
      </c>
      <c r="F292" s="347">
        <f t="shared" si="338"/>
        <v>2</v>
      </c>
      <c r="G292" s="347" t="str">
        <f t="shared" si="338"/>
        <v/>
      </c>
      <c r="H292" s="347">
        <f t="shared" si="338"/>
        <v>7</v>
      </c>
      <c r="I292" s="347" t="str">
        <f t="shared" si="338"/>
        <v/>
      </c>
      <c r="J292" s="347">
        <f t="shared" si="338"/>
        <v>8</v>
      </c>
      <c r="K292" s="347" t="str">
        <f t="shared" si="338"/>
        <v/>
      </c>
      <c r="L292" s="347">
        <f t="shared" ref="L292:U294" si="339">IF(AK292=0,"",AK292)</f>
        <v>5</v>
      </c>
      <c r="M292" s="347" t="str">
        <f t="shared" si="339"/>
        <v/>
      </c>
      <c r="N292" s="347">
        <f t="shared" si="339"/>
        <v>9</v>
      </c>
      <c r="O292" s="347" t="str">
        <f t="shared" si="339"/>
        <v/>
      </c>
      <c r="P292" s="347">
        <f t="shared" si="339"/>
        <v>4</v>
      </c>
      <c r="Q292" s="347" t="str">
        <f t="shared" si="339"/>
        <v/>
      </c>
      <c r="R292" s="347">
        <f t="shared" si="339"/>
        <v>6</v>
      </c>
      <c r="S292" s="347" t="str">
        <f t="shared" si="339"/>
        <v/>
      </c>
      <c r="T292" s="347">
        <f t="shared" si="339"/>
        <v>1</v>
      </c>
      <c r="U292" s="347" t="str">
        <f t="shared" si="339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VLOOKUP($AA272,Schlüssel!$A$5:$DG$14,43)</f>
        <v>3</v>
      </c>
      <c r="AD292" s="372"/>
      <c r="AE292" s="371">
        <f>VLOOKUP($AA272,Schlüssel!$A$5:$EK$14,44)</f>
        <v>2</v>
      </c>
      <c r="AF292" s="372"/>
      <c r="AG292" s="371">
        <f>VLOOKUP($AA272,Schlüssel!$A$5:$EK$14,45)</f>
        <v>7</v>
      </c>
      <c r="AH292" s="372"/>
      <c r="AI292" s="371">
        <f>VLOOKUP($AA272,Schlüssel!$A$5:$EK$14,46)</f>
        <v>8</v>
      </c>
      <c r="AJ292" s="372"/>
      <c r="AK292" s="371">
        <f>VLOOKUP($AA272,Schlüssel!$A$5:$EK$14,47)</f>
        <v>5</v>
      </c>
      <c r="AL292" s="372"/>
      <c r="AM292" s="371">
        <f>VLOOKUP($AA272,Schlüssel!$A$5:$EK$14,48)</f>
        <v>9</v>
      </c>
      <c r="AN292" s="372"/>
      <c r="AO292" s="371">
        <f>VLOOKUP($AA272,Schlüssel!$A$5:$EK$14,49)</f>
        <v>4</v>
      </c>
      <c r="AP292" s="372"/>
      <c r="AQ292" s="371">
        <f>VLOOKUP($AA272,Schlüssel!$A$5:$EK$14,50)</f>
        <v>6</v>
      </c>
      <c r="AR292" s="372"/>
      <c r="AS292" s="371">
        <f>VLOOKUP($AA272,Schlüssel!$A$5:$EK$14,51)</f>
        <v>1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4" t="str">
        <f t="shared" si="338"/>
        <v>BK München 3</v>
      </c>
      <c r="E293" s="345" t="str">
        <f t="shared" si="338"/>
        <v/>
      </c>
      <c r="F293" s="344" t="str">
        <f t="shared" si="338"/>
        <v>Bajuwaren München 1</v>
      </c>
      <c r="G293" s="345" t="str">
        <f t="shared" si="338"/>
        <v/>
      </c>
      <c r="H293" s="344" t="str">
        <f t="shared" si="338"/>
        <v>Schanzer Ingolstadt 1</v>
      </c>
      <c r="I293" s="345" t="str">
        <f t="shared" si="338"/>
        <v/>
      </c>
      <c r="J293" s="344" t="str">
        <f t="shared" si="338"/>
        <v>BC EMAX Unterföhring 2</v>
      </c>
      <c r="K293" s="345" t="str">
        <f t="shared" si="338"/>
        <v/>
      </c>
      <c r="L293" s="344" t="str">
        <f t="shared" si="339"/>
        <v>RW Lichtenhof Stein 1</v>
      </c>
      <c r="M293" s="345" t="str">
        <f t="shared" si="339"/>
        <v/>
      </c>
      <c r="N293" s="344" t="str">
        <f t="shared" si="339"/>
        <v>Bowlinghaus Bamberg 1</v>
      </c>
      <c r="O293" s="345" t="str">
        <f t="shared" si="339"/>
        <v/>
      </c>
      <c r="P293" s="344" t="str">
        <f t="shared" si="339"/>
        <v>SG DJK Rimpar</v>
      </c>
      <c r="Q293" s="345" t="str">
        <f t="shared" si="339"/>
        <v/>
      </c>
      <c r="R293" s="344" t="str">
        <f t="shared" si="339"/>
        <v>SG Rottendorf 1</v>
      </c>
      <c r="S293" s="345" t="str">
        <f t="shared" si="339"/>
        <v/>
      </c>
      <c r="T293" s="344" t="str">
        <f t="shared" si="339"/>
        <v>BC Comet Nürnberg</v>
      </c>
      <c r="U293" s="345" t="str">
        <f t="shared" si="339"/>
        <v/>
      </c>
      <c r="V293" s="346"/>
      <c r="W293" s="346"/>
      <c r="AA293" s="90"/>
      <c r="AB293" s="86"/>
      <c r="AC293" s="344" t="str">
        <f>VLOOKUP(AC292,Schlüssel!$A$5:$K$14,2)</f>
        <v>BK München 3</v>
      </c>
      <c r="AD293" s="345"/>
      <c r="AE293" s="344" t="str">
        <f>VLOOKUP(AE292,Schlüssel!$A$5:$K$14,2)</f>
        <v>Bajuwaren München 1</v>
      </c>
      <c r="AF293" s="345"/>
      <c r="AG293" s="344" t="str">
        <f>VLOOKUP(AG292,Schlüssel!$A$5:$K$14,2)</f>
        <v>Schanzer Ingolstadt 1</v>
      </c>
      <c r="AH293" s="345"/>
      <c r="AI293" s="344" t="str">
        <f>VLOOKUP(AI292,Schlüssel!$A$5:$K$14,2)</f>
        <v>BC EMAX Unterföhring 2</v>
      </c>
      <c r="AJ293" s="345"/>
      <c r="AK293" s="344" t="str">
        <f>VLOOKUP(AK292,Schlüssel!$A$5:$K$14,2)</f>
        <v>RW Lichtenhof Stein 1</v>
      </c>
      <c r="AL293" s="345"/>
      <c r="AM293" s="344" t="str">
        <f>VLOOKUP(AM292,Schlüssel!$A$5:$K$14,2)</f>
        <v>Bowlinghaus Bamberg 1</v>
      </c>
      <c r="AN293" s="345"/>
      <c r="AO293" s="344" t="str">
        <f>VLOOKUP(AO292,Schlüssel!$A$5:$K$14,2)</f>
        <v>SG DJK Rimpar</v>
      </c>
      <c r="AP293" s="345"/>
      <c r="AQ293" s="344" t="str">
        <f>VLOOKUP(AQ292,Schlüssel!$A$5:$K$14,2)</f>
        <v>SG Rottendorf 1</v>
      </c>
      <c r="AR293" s="345"/>
      <c r="AS293" s="344" t="str">
        <f>VLOOKUP(AS292,Schlüssel!$A$5:$K$14,2)</f>
        <v>BC Comet Nürnberg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2" t="str">
        <f t="shared" si="338"/>
        <v/>
      </c>
      <c r="E294" s="342" t="str">
        <f t="shared" si="338"/>
        <v/>
      </c>
      <c r="F294" s="342" t="str">
        <f t="shared" si="338"/>
        <v/>
      </c>
      <c r="G294" s="342" t="str">
        <f t="shared" si="338"/>
        <v/>
      </c>
      <c r="H294" s="342" t="str">
        <f t="shared" si="338"/>
        <v/>
      </c>
      <c r="I294" s="342" t="str">
        <f t="shared" si="338"/>
        <v/>
      </c>
      <c r="J294" s="342" t="str">
        <f t="shared" si="338"/>
        <v/>
      </c>
      <c r="K294" s="342" t="str">
        <f t="shared" si="338"/>
        <v/>
      </c>
      <c r="L294" s="342" t="str">
        <f t="shared" si="339"/>
        <v/>
      </c>
      <c r="M294" s="342" t="str">
        <f t="shared" si="339"/>
        <v/>
      </c>
      <c r="N294" s="342" t="str">
        <f t="shared" si="339"/>
        <v/>
      </c>
      <c r="O294" s="342" t="str">
        <f t="shared" si="339"/>
        <v/>
      </c>
      <c r="P294" s="342" t="str">
        <f t="shared" si="339"/>
        <v/>
      </c>
      <c r="Q294" s="342" t="str">
        <f t="shared" si="339"/>
        <v/>
      </c>
      <c r="R294" s="342" t="str">
        <f t="shared" si="339"/>
        <v/>
      </c>
      <c r="S294" s="342" t="str">
        <f t="shared" si="339"/>
        <v/>
      </c>
      <c r="T294" s="342" t="str">
        <f t="shared" si="339"/>
        <v/>
      </c>
      <c r="U294" s="343" t="str">
        <f t="shared" si="339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0">IF(AA295=0,"",AA295)</f>
        <v>Spieler 1</v>
      </c>
      <c r="C295" s="367" t="str">
        <f t="shared" si="340"/>
        <v/>
      </c>
      <c r="D295" s="340">
        <f>IF(AC295=301,"",AC295)</f>
        <v>0</v>
      </c>
      <c r="E295" s="340" t="str">
        <f>IF(AD295=0,"",AD295)</f>
        <v/>
      </c>
      <c r="F295" s="340">
        <f>IF(AE295=301,"",AE295)</f>
        <v>0</v>
      </c>
      <c r="G295" s="340" t="str">
        <f>IF(AF295=0,"",AF295)</f>
        <v/>
      </c>
      <c r="H295" s="340">
        <f>IF(AG295=301,"",AG295)</f>
        <v>0</v>
      </c>
      <c r="I295" s="340" t="str">
        <f>IF(AH295=0,"",AH295)</f>
        <v/>
      </c>
      <c r="J295" s="340">
        <f>IF(AI295=301,"",AI295)</f>
        <v>0</v>
      </c>
      <c r="K295" s="340" t="str">
        <f>IF(AJ295=0,"",AJ295)</f>
        <v/>
      </c>
      <c r="L295" s="340">
        <f>IF(AK295=301,"",AK295)</f>
        <v>0</v>
      </c>
      <c r="M295" s="340" t="str">
        <f>IF(AL295=0,"",AL295)</f>
        <v/>
      </c>
      <c r="N295" s="340">
        <f>IF(AM295=301,"",AM295)</f>
        <v>0</v>
      </c>
      <c r="O295" s="340" t="str">
        <f>IF(AN295=0,"",AN295)</f>
        <v/>
      </c>
      <c r="P295" s="340">
        <f>IF(AO295=301,"",AO295)</f>
        <v>0</v>
      </c>
      <c r="Q295" s="340" t="str">
        <f>IF(AP295=0,"",AP295)</f>
        <v/>
      </c>
      <c r="R295" s="340">
        <f>IF(AQ295=301,"",AQ295)</f>
        <v>0</v>
      </c>
      <c r="S295" s="340" t="str">
        <f>IF(AR295=0,"",AR295)</f>
        <v/>
      </c>
      <c r="T295" s="340">
        <f>IF(AS295=301,"",AS295)</f>
        <v>0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0</v>
      </c>
      <c r="AD295" s="374"/>
      <c r="AE295" s="373">
        <f>ABS(INDEX(AE:AE,MATCH(AE292,$AA:$AA,0)+5)+INDEX(AE:AE,MATCH(AE292,$AA:$AA,0)+6)+INDEX(AE:AE,MATCH(AE292,$AA:$AA,0)+7))</f>
        <v>0</v>
      </c>
      <c r="AF295" s="374"/>
      <c r="AG295" s="373">
        <f>ABS(INDEX(AG:AG,MATCH(AG292,$AA:$AA,0)+5)+INDEX(AG:AG,MATCH(AG292,$AA:$AA,0)+6)+INDEX(AG:AG,MATCH(AG292,$AA:$AA,0)+7))</f>
        <v>0</v>
      </c>
      <c r="AH295" s="374"/>
      <c r="AI295" s="373">
        <f>ABS(INDEX(AI:AI,MATCH(AI292,$AA:$AA,0)+5)+INDEX(AI:AI,MATCH(AI292,$AA:$AA,0)+6)+INDEX(AI:AI,MATCH(AI292,$AA:$AA,0)+7))</f>
        <v>0</v>
      </c>
      <c r="AJ295" s="374"/>
      <c r="AK295" s="373">
        <f>ABS(INDEX(AK:AK,MATCH(AK292,$AA:$AA,0)+5)+INDEX(AK:AK,MATCH(AK292,$AA:$AA,0)+6)+INDEX(AK:AK,MATCH(AK292,$AA:$AA,0)+7))</f>
        <v>0</v>
      </c>
      <c r="AL295" s="374"/>
      <c r="AM295" s="373">
        <f>ABS(INDEX(AM:AM,MATCH(AM292,$AA:$AA,0)+5)+INDEX(AM:AM,MATCH(AM292,$AA:$AA,0)+6)+INDEX(AM:AM,MATCH(AM292,$AA:$AA,0)+7))</f>
        <v>0</v>
      </c>
      <c r="AN295" s="374"/>
      <c r="AO295" s="373">
        <f>ABS(INDEX(AO:AO,MATCH(AO292,$AA:$AA,0)+5)+INDEX(AO:AO,MATCH(AO292,$AA:$AA,0)+6)+INDEX(AO:AO,MATCH(AO292,$AA:$AA,0)+7))</f>
        <v>0</v>
      </c>
      <c r="AP295" s="374"/>
      <c r="AQ295" s="373">
        <f>ABS(INDEX(AQ:AQ,MATCH(AQ292,$AA:$AA,0)+5)+INDEX(AQ:AQ,MATCH(AQ292,$AA:$AA,0)+6)+INDEX(AQ:AQ,MATCH(AQ292,$AA:$AA,0)+7))</f>
        <v>0</v>
      </c>
      <c r="AR295" s="374"/>
      <c r="AS295" s="373">
        <f>ABS(INDEX(AS:AS,MATCH(AS292,$AA:$AA,0)+5)+INDEX(AS:AS,MATCH(AS292,$AA:$AA,0)+6)+INDEX(AS:AS,MATCH(AS292,$AA:$AA,0)+7))</f>
        <v>0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0"/>
        <v>Spieler 2</v>
      </c>
      <c r="C296" s="367" t="str">
        <f t="shared" si="340"/>
        <v/>
      </c>
      <c r="D296" s="340">
        <f>IF(AC296=301,"",AC296)</f>
        <v>0</v>
      </c>
      <c r="E296" s="340" t="str">
        <f>IF(AD296=0,"",AD296)</f>
        <v/>
      </c>
      <c r="F296" s="340">
        <f>IF(AE296=301,"",AE296)</f>
        <v>0</v>
      </c>
      <c r="G296" s="340" t="str">
        <f>IF(AF296=0,"",AF296)</f>
        <v/>
      </c>
      <c r="H296" s="340">
        <f>IF(AG296=301,"",AG296)</f>
        <v>0</v>
      </c>
      <c r="I296" s="340" t="str">
        <f>IF(AH296=0,"",AH296)</f>
        <v/>
      </c>
      <c r="J296" s="340">
        <f>IF(AI296=301,"",AI296)</f>
        <v>0</v>
      </c>
      <c r="K296" s="340" t="str">
        <f>IF(AJ296=0,"",AJ296)</f>
        <v/>
      </c>
      <c r="L296" s="340">
        <f>IF(AK296=301,"",AK296)</f>
        <v>0</v>
      </c>
      <c r="M296" s="340" t="str">
        <f>IF(AL296=0,"",AL296)</f>
        <v/>
      </c>
      <c r="N296" s="340">
        <f>IF(AM296=301,"",AM296)</f>
        <v>0</v>
      </c>
      <c r="O296" s="340" t="str">
        <f>IF(AN296=0,"",AN296)</f>
        <v/>
      </c>
      <c r="P296" s="340">
        <f>IF(AO296=301,"",AO296)</f>
        <v>0</v>
      </c>
      <c r="Q296" s="340" t="str">
        <f>IF(AP296=0,"",AP296)</f>
        <v/>
      </c>
      <c r="R296" s="340">
        <f>IF(AQ296=301,"",AQ296)</f>
        <v>0</v>
      </c>
      <c r="S296" s="340" t="str">
        <f>IF(AR296=0,"",AR296)</f>
        <v/>
      </c>
      <c r="T296" s="340">
        <f>IF(AS296=301,"",AS296)</f>
        <v>0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0</v>
      </c>
      <c r="AD296" s="376"/>
      <c r="AE296" s="375">
        <f>ABS(INDEX(AE:AE,MATCH(AE292,$AA:$AA,0)+8)+INDEX(AE:AE,MATCH(AE292,$AA:$AA,0)+9)+INDEX(AE:AE,MATCH(AE292,$AA:$AA,0)+10))</f>
        <v>0</v>
      </c>
      <c r="AF296" s="376"/>
      <c r="AG296" s="375">
        <f>ABS(INDEX(AG:AG,MATCH(AG292,$AA:$AA,0)+8)+INDEX(AG:AG,MATCH(AG292,$AA:$AA,0)+9)+INDEX(AG:AG,MATCH(AG292,$AA:$AA,0)+10))</f>
        <v>0</v>
      </c>
      <c r="AH296" s="376"/>
      <c r="AI296" s="375">
        <f>ABS(INDEX(AI:AI,MATCH(AI292,$AA:$AA,0)+8)+INDEX(AI:AI,MATCH(AI292,$AA:$AA,0)+9)+INDEX(AI:AI,MATCH(AI292,$AA:$AA,0)+10))</f>
        <v>0</v>
      </c>
      <c r="AJ296" s="376"/>
      <c r="AK296" s="375">
        <f>ABS(INDEX(AK:AK,MATCH(AK292,$AA:$AA,0)+8)+INDEX(AK:AK,MATCH(AK292,$AA:$AA,0)+9)+INDEX(AK:AK,MATCH(AK292,$AA:$AA,0)+10))</f>
        <v>0</v>
      </c>
      <c r="AL296" s="376"/>
      <c r="AM296" s="375">
        <f>ABS(INDEX(AM:AM,MATCH(AM292,$AA:$AA,0)+8)+INDEX(AM:AM,MATCH(AM292,$AA:$AA,0)+9)+INDEX(AM:AM,MATCH(AM292,$AA:$AA,0)+10))</f>
        <v>0</v>
      </c>
      <c r="AN296" s="376"/>
      <c r="AO296" s="375">
        <f>ABS(INDEX(AO:AO,MATCH(AO292,$AA:$AA,0)+8)+INDEX(AO:AO,MATCH(AO292,$AA:$AA,0)+9)+INDEX(AO:AO,MATCH(AO292,$AA:$AA,0)+10))</f>
        <v>0</v>
      </c>
      <c r="AP296" s="376"/>
      <c r="AQ296" s="375">
        <f>ABS(INDEX(AQ:AQ,MATCH(AQ292,$AA:$AA,0)+8)+INDEX(AQ:AQ,MATCH(AQ292,$AA:$AA,0)+9)+INDEX(AQ:AQ,MATCH(AQ292,$AA:$AA,0)+10))</f>
        <v>0</v>
      </c>
      <c r="AR296" s="376"/>
      <c r="AS296" s="375">
        <f>ABS(INDEX(AS:AS,MATCH(AS292,$AA:$AA,0)+8)+INDEX(AS:AS,MATCH(AS292,$AA:$AA,0)+9)+INDEX(AS:AS,MATCH(AS292,$AA:$AA,0)+10))</f>
        <v>0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0"/>
        <v>Spieler 3</v>
      </c>
      <c r="C297" s="367" t="str">
        <f t="shared" si="340"/>
        <v/>
      </c>
      <c r="D297" s="340">
        <f>IF(AC297=301,"",AC297)</f>
        <v>0</v>
      </c>
      <c r="E297" s="340" t="str">
        <f>IF(AD297=0,"",AD297)</f>
        <v/>
      </c>
      <c r="F297" s="340">
        <f>IF(AE297=301,"",AE297)</f>
        <v>0</v>
      </c>
      <c r="G297" s="340" t="str">
        <f>IF(AF297=0,"",AF297)</f>
        <v/>
      </c>
      <c r="H297" s="340">
        <f>IF(AG297=301,"",AG297)</f>
        <v>0</v>
      </c>
      <c r="I297" s="340" t="str">
        <f>IF(AH297=0,"",AH297)</f>
        <v/>
      </c>
      <c r="J297" s="340">
        <f>IF(AI297=301,"",AI297)</f>
        <v>0</v>
      </c>
      <c r="K297" s="340" t="str">
        <f>IF(AJ297=0,"",AJ297)</f>
        <v/>
      </c>
      <c r="L297" s="340">
        <f>IF(AK297=301,"",AK297)</f>
        <v>0</v>
      </c>
      <c r="M297" s="340" t="str">
        <f>IF(AL297=0,"",AL297)</f>
        <v/>
      </c>
      <c r="N297" s="340">
        <f>IF(AM297=301,"",AM297)</f>
        <v>0</v>
      </c>
      <c r="O297" s="340" t="str">
        <f>IF(AN297=0,"",AN297)</f>
        <v/>
      </c>
      <c r="P297" s="340">
        <f>IF(AO297=301,"",AO297)</f>
        <v>0</v>
      </c>
      <c r="Q297" s="340" t="str">
        <f>IF(AP297=0,"",AP297)</f>
        <v/>
      </c>
      <c r="R297" s="340">
        <f>IF(AQ297=301,"",AQ297)</f>
        <v>0</v>
      </c>
      <c r="S297" s="340" t="str">
        <f>IF(AR297=0,"",AR297)</f>
        <v/>
      </c>
      <c r="T297" s="340">
        <f>IF(AS297=301,"",AS297)</f>
        <v>0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0</v>
      </c>
      <c r="AD297" s="376"/>
      <c r="AE297" s="375">
        <f>ABS(INDEX(AE:AE,MATCH(AE292,$AA:$AA,0)+11)+INDEX(AE:AE,MATCH(AE292,$AA:$AA,0)+12)+INDEX(AE:AE,MATCH(AE292,$AA:$AA,0)+13))</f>
        <v>0</v>
      </c>
      <c r="AF297" s="376"/>
      <c r="AG297" s="375">
        <f>ABS(INDEX(AG:AG,MATCH(AG292,$AA:$AA,0)+11)+INDEX(AG:AG,MATCH(AG292,$AA:$AA,0)+12)+INDEX(AG:AG,MATCH(AG292,$AA:$AA,0)+13))</f>
        <v>0</v>
      </c>
      <c r="AH297" s="376"/>
      <c r="AI297" s="375">
        <f>ABS(INDEX(AI:AI,MATCH(AI292,$AA:$AA,0)+11)+INDEX(AI:AI,MATCH(AI292,$AA:$AA,0)+12)+INDEX(AI:AI,MATCH(AI292,$AA:$AA,0)+13))</f>
        <v>0</v>
      </c>
      <c r="AJ297" s="376"/>
      <c r="AK297" s="375">
        <f>ABS(INDEX(AK:AK,MATCH(AK292,$AA:$AA,0)+11)+INDEX(AK:AK,MATCH(AK292,$AA:$AA,0)+12)+INDEX(AK:AK,MATCH(AK292,$AA:$AA,0)+13))</f>
        <v>0</v>
      </c>
      <c r="AL297" s="376"/>
      <c r="AM297" s="375">
        <f>ABS(INDEX(AM:AM,MATCH(AM292,$AA:$AA,0)+11)+INDEX(AM:AM,MATCH(AM292,$AA:$AA,0)+12)+INDEX(AM:AM,MATCH(AM292,$AA:$AA,0)+13))</f>
        <v>0</v>
      </c>
      <c r="AN297" s="376"/>
      <c r="AO297" s="375">
        <f>ABS(INDEX(AO:AO,MATCH(AO292,$AA:$AA,0)+11)+INDEX(AO:AO,MATCH(AO292,$AA:$AA,0)+12)+INDEX(AO:AO,MATCH(AO292,$AA:$AA,0)+13))</f>
        <v>0</v>
      </c>
      <c r="AP297" s="376"/>
      <c r="AQ297" s="375">
        <f>ABS(INDEX(AQ:AQ,MATCH(AQ292,$AA:$AA,0)+11)+INDEX(AQ:AQ,MATCH(AQ292,$AA:$AA,0)+12)+INDEX(AQ:AQ,MATCH(AQ292,$AA:$AA,0)+13))</f>
        <v>0</v>
      </c>
      <c r="AR297" s="376"/>
      <c r="AS297" s="375">
        <f>ABS(INDEX(AS:AS,MATCH(AS292,$AA:$AA,0)+11)+INDEX(AS:AS,MATCH(AS292,$AA:$AA,0)+12)+INDEX(AS:AS,MATCH(AS292,$AA:$AA,0)+13))</f>
        <v>0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0"/>
        <v>Spieler 4</v>
      </c>
      <c r="C298" s="367" t="str">
        <f t="shared" si="340"/>
        <v/>
      </c>
      <c r="D298" s="340">
        <f>IF(AC298=301,"",AC298)</f>
        <v>0</v>
      </c>
      <c r="E298" s="340" t="str">
        <f>IF(AD298=0,"",AD298)</f>
        <v/>
      </c>
      <c r="F298" s="340">
        <f>IF(AE298=301,"",AE298)</f>
        <v>0</v>
      </c>
      <c r="G298" s="340" t="str">
        <f>IF(AF298=0,"",AF298)</f>
        <v/>
      </c>
      <c r="H298" s="340">
        <f>IF(AG298=301,"",AG298)</f>
        <v>0</v>
      </c>
      <c r="I298" s="340" t="str">
        <f>IF(AH298=0,"",AH298)</f>
        <v/>
      </c>
      <c r="J298" s="340">
        <f>IF(AI298=301,"",AI298)</f>
        <v>0</v>
      </c>
      <c r="K298" s="340" t="str">
        <f>IF(AJ298=0,"",AJ298)</f>
        <v/>
      </c>
      <c r="L298" s="340">
        <f>IF(AK298=301,"",AK298)</f>
        <v>0</v>
      </c>
      <c r="M298" s="340" t="str">
        <f>IF(AL298=0,"",AL298)</f>
        <v/>
      </c>
      <c r="N298" s="340">
        <f>IF(AM298=301,"",AM298)</f>
        <v>0</v>
      </c>
      <c r="O298" s="340" t="str">
        <f>IF(AN298=0,"",AN298)</f>
        <v/>
      </c>
      <c r="P298" s="340">
        <f>IF(AO298=301,"",AO298)</f>
        <v>0</v>
      </c>
      <c r="Q298" s="340" t="str">
        <f>IF(AP298=0,"",AP298)</f>
        <v/>
      </c>
      <c r="R298" s="340">
        <f>IF(AQ298=301,"",AQ298)</f>
        <v>0</v>
      </c>
      <c r="S298" s="340" t="str">
        <f>IF(AR298=0,"",AR298)</f>
        <v/>
      </c>
      <c r="T298" s="340">
        <f>IF(AS298=301,"",AS298)</f>
        <v>0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0</v>
      </c>
      <c r="AD298" s="376"/>
      <c r="AE298" s="375">
        <f>ABS(INDEX(AE:AE,MATCH(AE292,$AA:$AA,0)+14)+INDEX(AE:AE,MATCH(AE292,$AA:$AA,0)+15)+INDEX(AE:AE,MATCH(AE292,$AA:$AA,0)+16))</f>
        <v>0</v>
      </c>
      <c r="AF298" s="376"/>
      <c r="AG298" s="375">
        <f>ABS(INDEX(AG:AG,MATCH(AG292,$AA:$AA,0)+14)+INDEX(AG:AG,MATCH(AG292,$AA:$AA,0)+15)+INDEX(AG:AG,MATCH(AG292,$AA:$AA,0)+16))</f>
        <v>0</v>
      </c>
      <c r="AH298" s="376"/>
      <c r="AI298" s="375">
        <f>ABS(INDEX(AI:AI,MATCH(AI292,$AA:$AA,0)+14)+INDEX(AI:AI,MATCH(AI292,$AA:$AA,0)+15)+INDEX(AI:AI,MATCH(AI292,$AA:$AA,0)+16))</f>
        <v>0</v>
      </c>
      <c r="AJ298" s="376"/>
      <c r="AK298" s="375">
        <f>ABS(INDEX(AK:AK,MATCH(AK292,$AA:$AA,0)+14)+INDEX(AK:AK,MATCH(AK292,$AA:$AA,0)+15)+INDEX(AK:AK,MATCH(AK292,$AA:$AA,0)+16))</f>
        <v>0</v>
      </c>
      <c r="AL298" s="376"/>
      <c r="AM298" s="375">
        <f>ABS(INDEX(AM:AM,MATCH(AM292,$AA:$AA,0)+14)+INDEX(AM:AM,MATCH(AM292,$AA:$AA,0)+15)+INDEX(AM:AM,MATCH(AM292,$AA:$AA,0)+16))</f>
        <v>0</v>
      </c>
      <c r="AN298" s="376"/>
      <c r="AO298" s="375">
        <f>ABS(INDEX(AO:AO,MATCH(AO292,$AA:$AA,0)+14)+INDEX(AO:AO,MATCH(AO292,$AA:$AA,0)+15)+INDEX(AO:AO,MATCH(AO292,$AA:$AA,0)+16))</f>
        <v>0</v>
      </c>
      <c r="AP298" s="376"/>
      <c r="AQ298" s="375">
        <f>ABS(INDEX(AQ:AQ,MATCH(AQ292,$AA:$AA,0)+14)+INDEX(AQ:AQ,MATCH(AQ292,$AA:$AA,0)+15)+INDEX(AQ:AQ,MATCH(AQ292,$AA:$AA,0)+16))</f>
        <v>0</v>
      </c>
      <c r="AR298" s="376"/>
      <c r="AS298" s="375">
        <f>ABS(INDEX(AS:AS,MATCH(AS292,$AA:$AA,0)+14)+INDEX(AS:AS,MATCH(AS292,$AA:$AA,0)+15)+INDEX(AS:AS,MATCH(AS292,$AA:$AA,0)+16))</f>
        <v>0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0"/>
        <v>Gesamt</v>
      </c>
      <c r="C299" s="356" t="str">
        <f t="shared" si="340"/>
        <v/>
      </c>
      <c r="D299" s="339">
        <f>IF(AC299=1505,"",AC299)</f>
        <v>0</v>
      </c>
      <c r="E299" s="339" t="str">
        <f>IF(AD299=0,"",AD299)</f>
        <v/>
      </c>
      <c r="F299" s="339">
        <f>IF(AE299=1505,"",AE299)</f>
        <v>0</v>
      </c>
      <c r="G299" s="339" t="str">
        <f>IF(AF299=0,"",AF299)</f>
        <v/>
      </c>
      <c r="H299" s="339">
        <f>IF(AG299=1505,"",AG299)</f>
        <v>0</v>
      </c>
      <c r="I299" s="339" t="str">
        <f>IF(AH299=0,"",AH299)</f>
        <v/>
      </c>
      <c r="J299" s="339">
        <f>IF(AI299=1505,"",AI299)</f>
        <v>0</v>
      </c>
      <c r="K299" s="339" t="str">
        <f>IF(AJ299=0,"",AJ299)</f>
        <v/>
      </c>
      <c r="L299" s="339">
        <f>IF(AK299=1505,"",AK299)</f>
        <v>0</v>
      </c>
      <c r="M299" s="339" t="str">
        <f>IF(AL299=0,"",AL299)</f>
        <v/>
      </c>
      <c r="N299" s="339">
        <f>IF(AM299=1505,"",AM299)</f>
        <v>0</v>
      </c>
      <c r="O299" s="339" t="str">
        <f>IF(AN299=0,"",AN299)</f>
        <v/>
      </c>
      <c r="P299" s="339">
        <f>IF(AO299=1505,"",AO299)</f>
        <v>0</v>
      </c>
      <c r="Q299" s="339" t="str">
        <f>IF(AP299=0,"",AP299)</f>
        <v/>
      </c>
      <c r="R299" s="339">
        <f>IF(AQ299=1505,"",AQ299)</f>
        <v>0</v>
      </c>
      <c r="S299" s="339" t="str">
        <f>IF(AR299=0,"",AR299)</f>
        <v/>
      </c>
      <c r="T299" s="339">
        <f>IF(AS299=1505,"",AS299)</f>
        <v>0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0</v>
      </c>
      <c r="AD299" s="356"/>
      <c r="AE299" s="355">
        <f>SUM(AE295:AE298)</f>
        <v>0</v>
      </c>
      <c r="AF299" s="356"/>
      <c r="AG299" s="355">
        <f>SUM(AG295:AG298)</f>
        <v>0</v>
      </c>
      <c r="AH299" s="356"/>
      <c r="AI299" s="355">
        <f>SUM(AI295:AI298)</f>
        <v>0</v>
      </c>
      <c r="AJ299" s="356"/>
      <c r="AK299" s="355">
        <f>SUM(AK295:AK298)</f>
        <v>0</v>
      </c>
      <c r="AL299" s="356"/>
      <c r="AM299" s="355">
        <f>SUM(AM295:AM298)</f>
        <v>0</v>
      </c>
      <c r="AN299" s="356"/>
      <c r="AO299" s="355">
        <f>SUM(AO295:AO298)</f>
        <v>0</v>
      </c>
      <c r="AP299" s="356"/>
      <c r="AQ299" s="355">
        <f>SUM(AQ295:AQ298)</f>
        <v>0</v>
      </c>
      <c r="AR299" s="356"/>
      <c r="AS299" s="355">
        <f>SUM(AS295:AS298)</f>
        <v>0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8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2429</v>
      </c>
      <c r="C1" s="5" t="s">
        <v>2427</v>
      </c>
      <c r="E1" t="s">
        <v>2408</v>
      </c>
    </row>
    <row r="2" spans="1:5" x14ac:dyDescent="0.25">
      <c r="A2" s="2">
        <v>2</v>
      </c>
      <c r="B2" s="6" t="s">
        <v>2430</v>
      </c>
      <c r="C2" s="5" t="s">
        <v>2420</v>
      </c>
      <c r="E2" t="s">
        <v>2409</v>
      </c>
    </row>
    <row r="3" spans="1:5" x14ac:dyDescent="0.25">
      <c r="A3" s="2">
        <v>3</v>
      </c>
      <c r="B3" s="6" t="s">
        <v>2431</v>
      </c>
      <c r="C3" s="5" t="s">
        <v>2427</v>
      </c>
      <c r="E3" t="s">
        <v>2410</v>
      </c>
    </row>
    <row r="4" spans="1:5" x14ac:dyDescent="0.25">
      <c r="A4" s="2">
        <v>4</v>
      </c>
      <c r="B4" s="6" t="s">
        <v>2432</v>
      </c>
      <c r="C4" s="5" t="s">
        <v>2423</v>
      </c>
      <c r="E4" t="s">
        <v>2411</v>
      </c>
    </row>
    <row r="5" spans="1:5" x14ac:dyDescent="0.25">
      <c r="A5" s="2">
        <v>5</v>
      </c>
      <c r="B5" s="6" t="s">
        <v>2433</v>
      </c>
      <c r="C5" s="5" t="s">
        <v>2410</v>
      </c>
      <c r="E5" t="s">
        <v>2412</v>
      </c>
    </row>
    <row r="6" spans="1:5" x14ac:dyDescent="0.25">
      <c r="A6" s="2">
        <v>6</v>
      </c>
      <c r="B6" s="4" t="s">
        <v>2434</v>
      </c>
      <c r="C6" s="5" t="s">
        <v>2411</v>
      </c>
      <c r="E6" t="s">
        <v>2413</v>
      </c>
    </row>
    <row r="7" spans="1:5" x14ac:dyDescent="0.25">
      <c r="E7" t="s">
        <v>2414</v>
      </c>
    </row>
    <row r="8" spans="1:5" x14ac:dyDescent="0.25">
      <c r="E8" t="s">
        <v>2415</v>
      </c>
    </row>
    <row r="9" spans="1:5" x14ac:dyDescent="0.25">
      <c r="E9" t="s">
        <v>2416</v>
      </c>
    </row>
    <row r="10" spans="1:5" x14ac:dyDescent="0.25">
      <c r="E10" t="s">
        <v>2417</v>
      </c>
    </row>
    <row r="11" spans="1:5" x14ac:dyDescent="0.25">
      <c r="E11" t="s">
        <v>2418</v>
      </c>
    </row>
    <row r="12" spans="1:5" x14ac:dyDescent="0.25">
      <c r="E12" t="s">
        <v>2419</v>
      </c>
    </row>
    <row r="13" spans="1:5" x14ac:dyDescent="0.25">
      <c r="E13" t="s">
        <v>2420</v>
      </c>
    </row>
    <row r="14" spans="1:5" x14ac:dyDescent="0.25">
      <c r="E14" t="s">
        <v>2421</v>
      </c>
    </row>
    <row r="15" spans="1:5" x14ac:dyDescent="0.25">
      <c r="E15" t="s">
        <v>2422</v>
      </c>
    </row>
    <row r="16" spans="1:5" x14ac:dyDescent="0.25">
      <c r="E16" t="s">
        <v>2423</v>
      </c>
    </row>
    <row r="17" spans="1:5" x14ac:dyDescent="0.25">
      <c r="E17" t="s">
        <v>2424</v>
      </c>
    </row>
    <row r="18" spans="1:5" x14ac:dyDescent="0.25">
      <c r="A18" s="290" t="s">
        <v>2020</v>
      </c>
      <c r="B18" s="290"/>
      <c r="C18" s="199" t="s">
        <v>2244</v>
      </c>
      <c r="E18" t="s">
        <v>2425</v>
      </c>
    </row>
    <row r="19" spans="1:5" x14ac:dyDescent="0.25">
      <c r="E19" t="s">
        <v>2426</v>
      </c>
    </row>
    <row r="20" spans="1:5" x14ac:dyDescent="0.25">
      <c r="A20" s="291" t="s">
        <v>2021</v>
      </c>
      <c r="B20" s="291"/>
      <c r="E20" t="s">
        <v>2427</v>
      </c>
    </row>
    <row r="21" spans="1:5" x14ac:dyDescent="0.25">
      <c r="A21" s="200">
        <v>10</v>
      </c>
      <c r="B21" s="199" t="s">
        <v>1817</v>
      </c>
      <c r="E21" t="s">
        <v>2428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89" t="s">
        <v>2018</v>
      </c>
      <c r="B622" s="289"/>
      <c r="C622" s="289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C7" sqref="C7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5">
      <c r="A2" s="384" t="str">
        <f>"Saison "&amp;Spielorte!C18&amp;"     -     Spieltag "&amp;Erfassung3!AS2&amp;"     -     "&amp;Erfassung3!AT1</f>
        <v>Saison 2024/2025     -     Spieltag 3     -     01.02./02.02.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5">
      <c r="A3" s="384" t="str">
        <f>+Erfassung3!AE2</f>
        <v>Unterföhring Dreambowl Palace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0</v>
      </c>
      <c r="D7" s="130">
        <f>INDEX(Erfassung3!AD:AD,MATCH($A7,Erfassung3!$BR:$BR,0))</f>
        <v>0</v>
      </c>
      <c r="E7" s="129">
        <f>INDEX(Erfassung3!AE:AE,MATCH($A7,Erfassung3!$BR:$BR,0)-1)</f>
        <v>0</v>
      </c>
      <c r="F7" s="130">
        <f>INDEX(Erfassung3!AF:AF,MATCH($A7,Erfassung3!$BR:$BR,0))</f>
        <v>0</v>
      </c>
      <c r="G7" s="129">
        <f>INDEX(Erfassung3!AG:AG,MATCH($A7,Erfassung3!$BR:$BR,0)-1)</f>
        <v>0</v>
      </c>
      <c r="H7" s="130">
        <f>INDEX(Erfassung3!AH:AH,MATCH($A7,Erfassung3!$BR:$BR,0))</f>
        <v>0</v>
      </c>
      <c r="I7" s="129">
        <f>INDEX(Erfassung3!AI:AI,MATCH($A7,Erfassung3!$BR:$BR,0)-1)</f>
        <v>0</v>
      </c>
      <c r="J7" s="130">
        <f>INDEX(Erfassung3!AJ:AJ,MATCH($A7,Erfassung3!$BR:$BR,0))</f>
        <v>0</v>
      </c>
      <c r="K7" s="129">
        <f>INDEX(Erfassung3!AK:AK,MATCH($A7,Erfassung3!$BR:$BR,0)-1)</f>
        <v>0</v>
      </c>
      <c r="L7" s="130">
        <f>INDEX(Erfassung3!AL:AL,MATCH($A7,Erfassung3!$BR:$BR,0))</f>
        <v>0</v>
      </c>
      <c r="M7" s="129">
        <f>INDEX(Erfassung3!AM:AM,MATCH($A7,Erfassung3!$BR:$BR,0)-1)</f>
        <v>0</v>
      </c>
      <c r="N7" s="130">
        <f>INDEX(Erfassung3!AN:AN,MATCH($A7,Erfassung3!$BR:$BR,0))</f>
        <v>0</v>
      </c>
      <c r="O7" s="129">
        <f>INDEX(Erfassung3!AO:AO,MATCH($A7,Erfassung3!$BR:$BR,0)-1)</f>
        <v>0</v>
      </c>
      <c r="P7" s="130">
        <f>INDEX(Erfassung3!AP:AP,MATCH($A7,Erfassung3!$BR:$BR,0))</f>
        <v>0</v>
      </c>
      <c r="Q7" s="129">
        <f>INDEX(Erfassung3!AQ:AQ,MATCH($A7,Erfassung3!$BR:$BR,0)-1)</f>
        <v>0</v>
      </c>
      <c r="R7" s="130">
        <f>INDEX(Erfassung3!AR:AR,MATCH($A7,Erfassung3!$BR:$BR,0))</f>
        <v>0</v>
      </c>
      <c r="S7" s="129">
        <f>INDEX(Erfassung3!AS:AS,MATCH($A7,Erfassung3!$BR:$BR,0)-1)</f>
        <v>0</v>
      </c>
      <c r="T7" s="130">
        <f>INDEX(Erfassung3!AT:AT,MATCH($A7,Erfassung3!$BR:$BR,0))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IFERROR(U7/INDEX(Erfassung3!BF:BF,MATCH(A7,Erfassung3!BR:BR,0)),0)</f>
        <v>0</v>
      </c>
      <c r="X7" s="25"/>
      <c r="AA7" s="225">
        <f>INDEX(TabGes2!G:G,MATCH($B7,TabGes2!$B:$B,0))+U7</f>
        <v>14424</v>
      </c>
      <c r="AB7" s="225">
        <f>INDEX(TabGes2!H:H,MATCH($B7,TabGes2!$B:$B,0))+V7</f>
        <v>63.5</v>
      </c>
      <c r="AC7" s="215">
        <f>+AB7+AA7/1000000000</f>
        <v>63.500014424</v>
      </c>
      <c r="AD7" s="215" t="e">
        <f>RANK(AC7,AC:AC)</f>
        <v>#N/A</v>
      </c>
      <c r="AE7" s="215">
        <f>INDEX(Tabelle2!AE:AE,MATCH(B7,Tabelle2!B:B,0))+SUMIF(Erfassung3!BU:BU,B7,Erfassung3!BF:BF)</f>
        <v>72</v>
      </c>
    </row>
    <row r="8" spans="1:31" ht="42" customHeight="1" thickBot="1" x14ac:dyDescent="0.3">
      <c r="A8" s="223">
        <v>2</v>
      </c>
      <c r="B8" s="128" t="e">
        <f>INDEX(Erfassung3!$AA:$AA,MATCH($A8,Erfassung3!$BR:$BR,0)-17)</f>
        <v>#N/A</v>
      </c>
      <c r="C8" s="129" t="e">
        <f>INDEX(Erfassung3!AC:AC,MATCH($A8,Erfassung3!$BR:$BR,0)-1)</f>
        <v>#N/A</v>
      </c>
      <c r="D8" s="130" t="e">
        <f>INDEX(Erfassung3!AD:AD,MATCH($A8,Erfassung3!$BR:$BR,0))</f>
        <v>#N/A</v>
      </c>
      <c r="E8" s="129" t="e">
        <f>INDEX(Erfassung3!AE:AE,MATCH($A8,Erfassung3!$BR:$BR,0)-1)</f>
        <v>#N/A</v>
      </c>
      <c r="F8" s="130" t="e">
        <f>INDEX(Erfassung3!AF:AF,MATCH($A8,Erfassung3!$BR:$BR,0))</f>
        <v>#N/A</v>
      </c>
      <c r="G8" s="129" t="e">
        <f>INDEX(Erfassung3!AG:AG,MATCH($A8,Erfassung3!$BR:$BR,0)-1)</f>
        <v>#N/A</v>
      </c>
      <c r="H8" s="130" t="e">
        <f>INDEX(Erfassung3!AH:AH,MATCH($A8,Erfassung3!$BR:$BR,0))</f>
        <v>#N/A</v>
      </c>
      <c r="I8" s="129" t="e">
        <f>INDEX(Erfassung3!AI:AI,MATCH($A8,Erfassung3!$BR:$BR,0)-1)</f>
        <v>#N/A</v>
      </c>
      <c r="J8" s="130" t="e">
        <f>INDEX(Erfassung3!AJ:AJ,MATCH($A8,Erfassung3!$BR:$BR,0))</f>
        <v>#N/A</v>
      </c>
      <c r="K8" s="129" t="e">
        <f>INDEX(Erfassung3!AK:AK,MATCH($A8,Erfassung3!$BR:$BR,0)-1)</f>
        <v>#N/A</v>
      </c>
      <c r="L8" s="130" t="e">
        <f>INDEX(Erfassung3!AL:AL,MATCH($A8,Erfassung3!$BR:$BR,0))</f>
        <v>#N/A</v>
      </c>
      <c r="M8" s="129" t="e">
        <f>INDEX(Erfassung3!AM:AM,MATCH($A8,Erfassung3!$BR:$BR,0)-1)</f>
        <v>#N/A</v>
      </c>
      <c r="N8" s="130" t="e">
        <f>INDEX(Erfassung3!AN:AN,MATCH($A8,Erfassung3!$BR:$BR,0))</f>
        <v>#N/A</v>
      </c>
      <c r="O8" s="129" t="e">
        <f>INDEX(Erfassung3!AO:AO,MATCH($A8,Erfassung3!$BR:$BR,0)-1)</f>
        <v>#N/A</v>
      </c>
      <c r="P8" s="130" t="e">
        <f>INDEX(Erfassung3!AP:AP,MATCH($A8,Erfassung3!$BR:$BR,0))</f>
        <v>#N/A</v>
      </c>
      <c r="Q8" s="129" t="e">
        <f>INDEX(Erfassung3!AQ:AQ,MATCH($A8,Erfassung3!$BR:$BR,0)-1)</f>
        <v>#N/A</v>
      </c>
      <c r="R8" s="130" t="e">
        <f>INDEX(Erfassung3!AR:AR,MATCH($A8,Erfassung3!$BR:$BR,0))</f>
        <v>#N/A</v>
      </c>
      <c r="S8" s="129" t="e">
        <f>INDEX(Erfassung3!AS:AS,MATCH($A8,Erfassung3!$BR:$BR,0)-1)</f>
        <v>#N/A</v>
      </c>
      <c r="T8" s="130" t="e">
        <f>INDEX(Erfassung3!AT:AT,MATCH($A8,Erfassung3!$BR:$BR,0))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IFERROR(U8/INDEX(Erfassung3!BF:BF,MATCH(A8,Erfassung3!BR:BR,0)),0)</f>
        <v>0</v>
      </c>
      <c r="X8" s="25"/>
      <c r="AA8" s="225" t="e">
        <f>INDEX(TabGes2!G:G,MATCH($B8,TabGes2!$B:$B,0))+U8</f>
        <v>#N/A</v>
      </c>
      <c r="AB8" s="225" t="e">
        <f>INDEX(TabGes2!H:H,MATCH($B8,TabGes2!$B:$B,0))+V8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INDEX(Tabelle2!AE:AE,MATCH(B8,Tabelle2!B:B,0))+SUMIF(Erfassung3!BU:BU,B8,Erfassung3!BF:BF)</f>
        <v>#N/A</v>
      </c>
    </row>
    <row r="9" spans="1:31" ht="42" customHeight="1" thickBot="1" x14ac:dyDescent="0.3">
      <c r="A9" s="223">
        <v>3</v>
      </c>
      <c r="B9" s="128" t="e">
        <f>INDEX(Erfassung3!$AA:$AA,MATCH($A9,Erfassung3!$BR:$BR,0)-17)</f>
        <v>#N/A</v>
      </c>
      <c r="C9" s="129" t="e">
        <f>INDEX(Erfassung3!AC:AC,MATCH($A9,Erfassung3!$BR:$BR,0)-1)</f>
        <v>#N/A</v>
      </c>
      <c r="D9" s="130" t="e">
        <f>INDEX(Erfassung3!AD:AD,MATCH($A9,Erfassung3!$BR:$BR,0))</f>
        <v>#N/A</v>
      </c>
      <c r="E9" s="129" t="e">
        <f>INDEX(Erfassung3!AE:AE,MATCH($A9,Erfassung3!$BR:$BR,0)-1)</f>
        <v>#N/A</v>
      </c>
      <c r="F9" s="130" t="e">
        <f>INDEX(Erfassung3!AF:AF,MATCH($A9,Erfassung3!$BR:$BR,0))</f>
        <v>#N/A</v>
      </c>
      <c r="G9" s="129" t="e">
        <f>INDEX(Erfassung3!AG:AG,MATCH($A9,Erfassung3!$BR:$BR,0)-1)</f>
        <v>#N/A</v>
      </c>
      <c r="H9" s="130" t="e">
        <f>INDEX(Erfassung3!AH:AH,MATCH($A9,Erfassung3!$BR:$BR,0))</f>
        <v>#N/A</v>
      </c>
      <c r="I9" s="129" t="e">
        <f>INDEX(Erfassung3!AI:AI,MATCH($A9,Erfassung3!$BR:$BR,0)-1)</f>
        <v>#N/A</v>
      </c>
      <c r="J9" s="130" t="e">
        <f>INDEX(Erfassung3!AJ:AJ,MATCH($A9,Erfassung3!$BR:$BR,0))</f>
        <v>#N/A</v>
      </c>
      <c r="K9" s="129" t="e">
        <f>INDEX(Erfassung3!AK:AK,MATCH($A9,Erfassung3!$BR:$BR,0)-1)</f>
        <v>#N/A</v>
      </c>
      <c r="L9" s="130" t="e">
        <f>INDEX(Erfassung3!AL:AL,MATCH($A9,Erfassung3!$BR:$BR,0))</f>
        <v>#N/A</v>
      </c>
      <c r="M9" s="129" t="e">
        <f>INDEX(Erfassung3!AM:AM,MATCH($A9,Erfassung3!$BR:$BR,0)-1)</f>
        <v>#N/A</v>
      </c>
      <c r="N9" s="130" t="e">
        <f>INDEX(Erfassung3!AN:AN,MATCH($A9,Erfassung3!$BR:$BR,0))</f>
        <v>#N/A</v>
      </c>
      <c r="O9" s="129" t="e">
        <f>INDEX(Erfassung3!AO:AO,MATCH($A9,Erfassung3!$BR:$BR,0)-1)</f>
        <v>#N/A</v>
      </c>
      <c r="P9" s="130" t="e">
        <f>INDEX(Erfassung3!AP:AP,MATCH($A9,Erfassung3!$BR:$BR,0))</f>
        <v>#N/A</v>
      </c>
      <c r="Q9" s="129" t="e">
        <f>INDEX(Erfassung3!AQ:AQ,MATCH($A9,Erfassung3!$BR:$BR,0)-1)</f>
        <v>#N/A</v>
      </c>
      <c r="R9" s="130" t="e">
        <f>INDEX(Erfassung3!AR:AR,MATCH($A9,Erfassung3!$BR:$BR,0))</f>
        <v>#N/A</v>
      </c>
      <c r="S9" s="129" t="e">
        <f>INDEX(Erfassung3!AS:AS,MATCH($A9,Erfassung3!$BR:$BR,0)-1)</f>
        <v>#N/A</v>
      </c>
      <c r="T9" s="130" t="e">
        <f>INDEX(Erfassung3!AT:AT,MATCH($A9,Erfassung3!$BR:$BR,0))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IFERROR(U9/INDEX(Erfassung3!BF:BF,MATCH(A9,Erfassung3!BR:BR,0)),0)</f>
        <v>0</v>
      </c>
      <c r="X9" s="25"/>
      <c r="AA9" s="225" t="e">
        <f>INDEX(TabGes2!G:G,MATCH($B9,TabGes2!$B:$B,0))+U9</f>
        <v>#N/A</v>
      </c>
      <c r="AB9" s="225" t="e">
        <f>INDEX(TabGes2!H:H,MATCH($B9,TabGes2!$B:$B,0))+V9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INDEX(Tabelle2!AE:AE,MATCH(B9,Tabelle2!B:B,0))+SUMIF(Erfassung3!BU:BU,B9,Erfassung3!BF:BF)</f>
        <v>#N/A</v>
      </c>
    </row>
    <row r="10" spans="1:31" ht="42" customHeight="1" thickBot="1" x14ac:dyDescent="0.3">
      <c r="A10" s="223">
        <v>4</v>
      </c>
      <c r="B10" s="128" t="e">
        <f>INDEX(Erfassung3!$AA:$AA,MATCH($A10,Erfassung3!$BR:$BR,0)-17)</f>
        <v>#N/A</v>
      </c>
      <c r="C10" s="129" t="e">
        <f>INDEX(Erfassung3!AC:AC,MATCH($A10,Erfassung3!$BR:$BR,0)-1)</f>
        <v>#N/A</v>
      </c>
      <c r="D10" s="130" t="e">
        <f>INDEX(Erfassung3!AD:AD,MATCH($A10,Erfassung3!$BR:$BR,0))</f>
        <v>#N/A</v>
      </c>
      <c r="E10" s="129" t="e">
        <f>INDEX(Erfassung3!AE:AE,MATCH($A10,Erfassung3!$BR:$BR,0)-1)</f>
        <v>#N/A</v>
      </c>
      <c r="F10" s="130" t="e">
        <f>INDEX(Erfassung3!AF:AF,MATCH($A10,Erfassung3!$BR:$BR,0))</f>
        <v>#N/A</v>
      </c>
      <c r="G10" s="129" t="e">
        <f>INDEX(Erfassung3!AG:AG,MATCH($A10,Erfassung3!$BR:$BR,0)-1)</f>
        <v>#N/A</v>
      </c>
      <c r="H10" s="130" t="e">
        <f>INDEX(Erfassung3!AH:AH,MATCH($A10,Erfassung3!$BR:$BR,0))</f>
        <v>#N/A</v>
      </c>
      <c r="I10" s="129" t="e">
        <f>INDEX(Erfassung3!AI:AI,MATCH($A10,Erfassung3!$BR:$BR,0)-1)</f>
        <v>#N/A</v>
      </c>
      <c r="J10" s="130" t="e">
        <f>INDEX(Erfassung3!AJ:AJ,MATCH($A10,Erfassung3!$BR:$BR,0))</f>
        <v>#N/A</v>
      </c>
      <c r="K10" s="129" t="e">
        <f>INDEX(Erfassung3!AK:AK,MATCH($A10,Erfassung3!$BR:$BR,0)-1)</f>
        <v>#N/A</v>
      </c>
      <c r="L10" s="130" t="e">
        <f>INDEX(Erfassung3!AL:AL,MATCH($A10,Erfassung3!$BR:$BR,0))</f>
        <v>#N/A</v>
      </c>
      <c r="M10" s="129" t="e">
        <f>INDEX(Erfassung3!AM:AM,MATCH($A10,Erfassung3!$BR:$BR,0)-1)</f>
        <v>#N/A</v>
      </c>
      <c r="N10" s="130" t="e">
        <f>INDEX(Erfassung3!AN:AN,MATCH($A10,Erfassung3!$BR:$BR,0))</f>
        <v>#N/A</v>
      </c>
      <c r="O10" s="129" t="e">
        <f>INDEX(Erfassung3!AO:AO,MATCH($A10,Erfassung3!$BR:$BR,0)-1)</f>
        <v>#N/A</v>
      </c>
      <c r="P10" s="130" t="e">
        <f>INDEX(Erfassung3!AP:AP,MATCH($A10,Erfassung3!$BR:$BR,0))</f>
        <v>#N/A</v>
      </c>
      <c r="Q10" s="129" t="e">
        <f>INDEX(Erfassung3!AQ:AQ,MATCH($A10,Erfassung3!$BR:$BR,0)-1)</f>
        <v>#N/A</v>
      </c>
      <c r="R10" s="130" t="e">
        <f>INDEX(Erfassung3!AR:AR,MATCH($A10,Erfassung3!$BR:$BR,0))</f>
        <v>#N/A</v>
      </c>
      <c r="S10" s="129" t="e">
        <f>INDEX(Erfassung3!AS:AS,MATCH($A10,Erfassung3!$BR:$BR,0)-1)</f>
        <v>#N/A</v>
      </c>
      <c r="T10" s="130" t="e">
        <f>INDEX(Erfassung3!AT:AT,MATCH($A10,Erfassung3!$BR:$BR,0))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IFERROR(U10/INDEX(Erfassung3!BF:BF,MATCH(A10,Erfassung3!BR:BR,0)),0)</f>
        <v>0</v>
      </c>
      <c r="X10" s="25"/>
      <c r="AA10" s="225" t="e">
        <f>INDEX(TabGes2!G:G,MATCH($B10,TabGes2!$B:$B,0))+U10</f>
        <v>#N/A</v>
      </c>
      <c r="AB10" s="225" t="e">
        <f>INDEX(TabGes2!H:H,MATCH($B10,TabGes2!$B:$B,0))+V10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INDEX(Tabelle2!AE:AE,MATCH(B10,Tabelle2!B:B,0))+SUMIF(Erfassung3!BU:BU,B10,Erfassung3!BF:BF)</f>
        <v>#N/A</v>
      </c>
    </row>
    <row r="11" spans="1:31" ht="42" customHeight="1" thickBot="1" x14ac:dyDescent="0.3">
      <c r="A11" s="223">
        <v>5</v>
      </c>
      <c r="B11" s="128" t="e">
        <f>INDEX(Erfassung3!$AA:$AA,MATCH($A11,Erfassung3!$BR:$BR,0)-17)</f>
        <v>#N/A</v>
      </c>
      <c r="C11" s="129" t="e">
        <f>INDEX(Erfassung3!AC:AC,MATCH($A11,Erfassung3!$BR:$BR,0)-1)</f>
        <v>#N/A</v>
      </c>
      <c r="D11" s="130" t="e">
        <f>INDEX(Erfassung3!AD:AD,MATCH($A11,Erfassung3!$BR:$BR,0))</f>
        <v>#N/A</v>
      </c>
      <c r="E11" s="129" t="e">
        <f>INDEX(Erfassung3!AE:AE,MATCH($A11,Erfassung3!$BR:$BR,0)-1)</f>
        <v>#N/A</v>
      </c>
      <c r="F11" s="130" t="e">
        <f>INDEX(Erfassung3!AF:AF,MATCH($A11,Erfassung3!$BR:$BR,0))</f>
        <v>#N/A</v>
      </c>
      <c r="G11" s="129" t="e">
        <f>INDEX(Erfassung3!AG:AG,MATCH($A11,Erfassung3!$BR:$BR,0)-1)</f>
        <v>#N/A</v>
      </c>
      <c r="H11" s="130" t="e">
        <f>INDEX(Erfassung3!AH:AH,MATCH($A11,Erfassung3!$BR:$BR,0))</f>
        <v>#N/A</v>
      </c>
      <c r="I11" s="129" t="e">
        <f>INDEX(Erfassung3!AI:AI,MATCH($A11,Erfassung3!$BR:$BR,0)-1)</f>
        <v>#N/A</v>
      </c>
      <c r="J11" s="130" t="e">
        <f>INDEX(Erfassung3!AJ:AJ,MATCH($A11,Erfassung3!$BR:$BR,0))</f>
        <v>#N/A</v>
      </c>
      <c r="K11" s="129" t="e">
        <f>INDEX(Erfassung3!AK:AK,MATCH($A11,Erfassung3!$BR:$BR,0)-1)</f>
        <v>#N/A</v>
      </c>
      <c r="L11" s="130" t="e">
        <f>INDEX(Erfassung3!AL:AL,MATCH($A11,Erfassung3!$BR:$BR,0))</f>
        <v>#N/A</v>
      </c>
      <c r="M11" s="129" t="e">
        <f>INDEX(Erfassung3!AM:AM,MATCH($A11,Erfassung3!$BR:$BR,0)-1)</f>
        <v>#N/A</v>
      </c>
      <c r="N11" s="130" t="e">
        <f>INDEX(Erfassung3!AN:AN,MATCH($A11,Erfassung3!$BR:$BR,0))</f>
        <v>#N/A</v>
      </c>
      <c r="O11" s="129" t="e">
        <f>INDEX(Erfassung3!AO:AO,MATCH($A11,Erfassung3!$BR:$BR,0)-1)</f>
        <v>#N/A</v>
      </c>
      <c r="P11" s="130" t="e">
        <f>INDEX(Erfassung3!AP:AP,MATCH($A11,Erfassung3!$BR:$BR,0))</f>
        <v>#N/A</v>
      </c>
      <c r="Q11" s="129" t="e">
        <f>INDEX(Erfassung3!AQ:AQ,MATCH($A11,Erfassung3!$BR:$BR,0)-1)</f>
        <v>#N/A</v>
      </c>
      <c r="R11" s="130" t="e">
        <f>INDEX(Erfassung3!AR:AR,MATCH($A11,Erfassung3!$BR:$BR,0))</f>
        <v>#N/A</v>
      </c>
      <c r="S11" s="129" t="e">
        <f>INDEX(Erfassung3!AS:AS,MATCH($A11,Erfassung3!$BR:$BR,0)-1)</f>
        <v>#N/A</v>
      </c>
      <c r="T11" s="130" t="e">
        <f>INDEX(Erfassung3!AT:AT,MATCH($A11,Erfassung3!$BR:$BR,0))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IFERROR(U11/INDEX(Erfassung3!BF:BF,MATCH(A11,Erfassung3!BR:BR,0)),0)</f>
        <v>0</v>
      </c>
      <c r="X11" s="25"/>
      <c r="AA11" s="225" t="e">
        <f>INDEX(TabGes2!G:G,MATCH($B11,TabGes2!$B:$B,0))+U11</f>
        <v>#N/A</v>
      </c>
      <c r="AB11" s="225" t="e">
        <f>INDEX(TabGes2!H:H,MATCH($B11,TabGes2!$B:$B,0))+V11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INDEX(Tabelle2!AE:AE,MATCH(B11,Tabelle2!B:B,0))+SUMIF(Erfassung3!BU:BU,B11,Erfassung3!BF:BF)</f>
        <v>#N/A</v>
      </c>
    </row>
    <row r="12" spans="1:31" ht="42" customHeight="1" thickBot="1" x14ac:dyDescent="0.3">
      <c r="A12" s="223">
        <v>6</v>
      </c>
      <c r="B12" s="128" t="e">
        <f>INDEX(Erfassung3!$AA:$AA,MATCH($A12,Erfassung3!$BR:$BR,0)-17)</f>
        <v>#N/A</v>
      </c>
      <c r="C12" s="129" t="e">
        <f>INDEX(Erfassung3!AC:AC,MATCH($A12,Erfassung3!$BR:$BR,0)-1)</f>
        <v>#N/A</v>
      </c>
      <c r="D12" s="130" t="e">
        <f>INDEX(Erfassung3!AD:AD,MATCH($A12,Erfassung3!$BR:$BR,0))</f>
        <v>#N/A</v>
      </c>
      <c r="E12" s="129" t="e">
        <f>INDEX(Erfassung3!AE:AE,MATCH($A12,Erfassung3!$BR:$BR,0)-1)</f>
        <v>#N/A</v>
      </c>
      <c r="F12" s="130" t="e">
        <f>INDEX(Erfassung3!AF:AF,MATCH($A12,Erfassung3!$BR:$BR,0))</f>
        <v>#N/A</v>
      </c>
      <c r="G12" s="129" t="e">
        <f>INDEX(Erfassung3!AG:AG,MATCH($A12,Erfassung3!$BR:$BR,0)-1)</f>
        <v>#N/A</v>
      </c>
      <c r="H12" s="130" t="e">
        <f>INDEX(Erfassung3!AH:AH,MATCH($A12,Erfassung3!$BR:$BR,0))</f>
        <v>#N/A</v>
      </c>
      <c r="I12" s="129" t="e">
        <f>INDEX(Erfassung3!AI:AI,MATCH($A12,Erfassung3!$BR:$BR,0)-1)</f>
        <v>#N/A</v>
      </c>
      <c r="J12" s="130" t="e">
        <f>INDEX(Erfassung3!AJ:AJ,MATCH($A12,Erfassung3!$BR:$BR,0))</f>
        <v>#N/A</v>
      </c>
      <c r="K12" s="129" t="e">
        <f>INDEX(Erfassung3!AK:AK,MATCH($A12,Erfassung3!$BR:$BR,0)-1)</f>
        <v>#N/A</v>
      </c>
      <c r="L12" s="130" t="e">
        <f>INDEX(Erfassung3!AL:AL,MATCH($A12,Erfassung3!$BR:$BR,0))</f>
        <v>#N/A</v>
      </c>
      <c r="M12" s="129" t="e">
        <f>INDEX(Erfassung3!AM:AM,MATCH($A12,Erfassung3!$BR:$BR,0)-1)</f>
        <v>#N/A</v>
      </c>
      <c r="N12" s="130" t="e">
        <f>INDEX(Erfassung3!AN:AN,MATCH($A12,Erfassung3!$BR:$BR,0))</f>
        <v>#N/A</v>
      </c>
      <c r="O12" s="129" t="e">
        <f>INDEX(Erfassung3!AO:AO,MATCH($A12,Erfassung3!$BR:$BR,0)-1)</f>
        <v>#N/A</v>
      </c>
      <c r="P12" s="130" t="e">
        <f>INDEX(Erfassung3!AP:AP,MATCH($A12,Erfassung3!$BR:$BR,0))</f>
        <v>#N/A</v>
      </c>
      <c r="Q12" s="129" t="e">
        <f>INDEX(Erfassung3!AQ:AQ,MATCH($A12,Erfassung3!$BR:$BR,0)-1)</f>
        <v>#N/A</v>
      </c>
      <c r="R12" s="130" t="e">
        <f>INDEX(Erfassung3!AR:AR,MATCH($A12,Erfassung3!$BR:$BR,0))</f>
        <v>#N/A</v>
      </c>
      <c r="S12" s="129" t="e">
        <f>INDEX(Erfassung3!AS:AS,MATCH($A12,Erfassung3!$BR:$BR,0)-1)</f>
        <v>#N/A</v>
      </c>
      <c r="T12" s="130" t="e">
        <f>INDEX(Erfassung3!AT:AT,MATCH($A12,Erfassung3!$BR:$BR,0))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IFERROR(U12/INDEX(Erfassung3!BF:BF,MATCH(A12,Erfassung3!BR:BR,0)),0)</f>
        <v>0</v>
      </c>
      <c r="X12" s="25"/>
      <c r="AA12" s="225" t="e">
        <f>INDEX(TabGes2!G:G,MATCH($B12,TabGes2!$B:$B,0))+U12</f>
        <v>#N/A</v>
      </c>
      <c r="AB12" s="225" t="e">
        <f>INDEX(TabGes2!H:H,MATCH($B12,TabGes2!$B:$B,0))+V12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INDEX(Tabelle2!AE:AE,MATCH(B12,Tabelle2!B:B,0))+SUMIF(Erfassung3!BU:BU,B12,Erfassung3!BF:BF)</f>
        <v>#N/A</v>
      </c>
    </row>
    <row r="13" spans="1:31" ht="42" customHeight="1" thickBot="1" x14ac:dyDescent="0.3">
      <c r="A13" s="223">
        <v>7</v>
      </c>
      <c r="B13" s="128" t="e">
        <f>INDEX(Erfassung3!$AA:$AA,MATCH($A13,Erfassung3!$BR:$BR,0)-17)</f>
        <v>#N/A</v>
      </c>
      <c r="C13" s="129" t="e">
        <f>INDEX(Erfassung3!AC:AC,MATCH($A13,Erfassung3!$BR:$BR,0)-1)</f>
        <v>#N/A</v>
      </c>
      <c r="D13" s="130" t="e">
        <f>INDEX(Erfassung3!AD:AD,MATCH($A13,Erfassung3!$BR:$BR,0))</f>
        <v>#N/A</v>
      </c>
      <c r="E13" s="129" t="e">
        <f>INDEX(Erfassung3!AE:AE,MATCH($A13,Erfassung3!$BR:$BR,0)-1)</f>
        <v>#N/A</v>
      </c>
      <c r="F13" s="130" t="e">
        <f>INDEX(Erfassung3!AF:AF,MATCH($A13,Erfassung3!$BR:$BR,0))</f>
        <v>#N/A</v>
      </c>
      <c r="G13" s="129" t="e">
        <f>INDEX(Erfassung3!AG:AG,MATCH($A13,Erfassung3!$BR:$BR,0)-1)</f>
        <v>#N/A</v>
      </c>
      <c r="H13" s="130" t="e">
        <f>INDEX(Erfassung3!AH:AH,MATCH($A13,Erfassung3!$BR:$BR,0))</f>
        <v>#N/A</v>
      </c>
      <c r="I13" s="129" t="e">
        <f>INDEX(Erfassung3!AI:AI,MATCH($A13,Erfassung3!$BR:$BR,0)-1)</f>
        <v>#N/A</v>
      </c>
      <c r="J13" s="130" t="e">
        <f>INDEX(Erfassung3!AJ:AJ,MATCH($A13,Erfassung3!$BR:$BR,0))</f>
        <v>#N/A</v>
      </c>
      <c r="K13" s="129" t="e">
        <f>INDEX(Erfassung3!AK:AK,MATCH($A13,Erfassung3!$BR:$BR,0)-1)</f>
        <v>#N/A</v>
      </c>
      <c r="L13" s="130" t="e">
        <f>INDEX(Erfassung3!AL:AL,MATCH($A13,Erfassung3!$BR:$BR,0))</f>
        <v>#N/A</v>
      </c>
      <c r="M13" s="129" t="e">
        <f>INDEX(Erfassung3!AM:AM,MATCH($A13,Erfassung3!$BR:$BR,0)-1)</f>
        <v>#N/A</v>
      </c>
      <c r="N13" s="130" t="e">
        <f>INDEX(Erfassung3!AN:AN,MATCH($A13,Erfassung3!$BR:$BR,0))</f>
        <v>#N/A</v>
      </c>
      <c r="O13" s="129" t="e">
        <f>INDEX(Erfassung3!AO:AO,MATCH($A13,Erfassung3!$BR:$BR,0)-1)</f>
        <v>#N/A</v>
      </c>
      <c r="P13" s="130" t="e">
        <f>INDEX(Erfassung3!AP:AP,MATCH($A13,Erfassung3!$BR:$BR,0))</f>
        <v>#N/A</v>
      </c>
      <c r="Q13" s="129" t="e">
        <f>INDEX(Erfassung3!AQ:AQ,MATCH($A13,Erfassung3!$BR:$BR,0)-1)</f>
        <v>#N/A</v>
      </c>
      <c r="R13" s="130" t="e">
        <f>INDEX(Erfassung3!AR:AR,MATCH($A13,Erfassung3!$BR:$BR,0))</f>
        <v>#N/A</v>
      </c>
      <c r="S13" s="129" t="e">
        <f>INDEX(Erfassung3!AS:AS,MATCH($A13,Erfassung3!$BR:$BR,0)-1)</f>
        <v>#N/A</v>
      </c>
      <c r="T13" s="130" t="e">
        <f>INDEX(Erfassung3!AT:AT,MATCH($A13,Erfassung3!$BR:$BR,0))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IFERROR(U13/INDEX(Erfassung3!BF:BF,MATCH(A13,Erfassung3!BR:BR,0)),0)</f>
        <v>0</v>
      </c>
      <c r="X13" s="25"/>
      <c r="AA13" s="225" t="e">
        <f>INDEX(TabGes2!G:G,MATCH($B13,TabGes2!$B:$B,0))+U13</f>
        <v>#N/A</v>
      </c>
      <c r="AB13" s="225" t="e">
        <f>INDEX(TabGes2!H:H,MATCH($B13,TabGes2!$B:$B,0))+V13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INDEX(Tabelle2!AE:AE,MATCH(B13,Tabelle2!B:B,0))+SUMIF(Erfassung3!BU:BU,B13,Erfassung3!BF:BF)</f>
        <v>#N/A</v>
      </c>
    </row>
    <row r="14" spans="1:31" ht="42" customHeight="1" thickBot="1" x14ac:dyDescent="0.3">
      <c r="A14" s="223">
        <v>8</v>
      </c>
      <c r="B14" s="128" t="e">
        <f>INDEX(Erfassung3!$AA:$AA,MATCH($A14,Erfassung3!$BR:$BR,0)-17)</f>
        <v>#N/A</v>
      </c>
      <c r="C14" s="129" t="e">
        <f>INDEX(Erfassung3!AC:AC,MATCH($A14,Erfassung3!$BR:$BR,0)-1)</f>
        <v>#N/A</v>
      </c>
      <c r="D14" s="130" t="e">
        <f>INDEX(Erfassung3!AD:AD,MATCH($A14,Erfassung3!$BR:$BR,0))</f>
        <v>#N/A</v>
      </c>
      <c r="E14" s="129" t="e">
        <f>INDEX(Erfassung3!AE:AE,MATCH($A14,Erfassung3!$BR:$BR,0)-1)</f>
        <v>#N/A</v>
      </c>
      <c r="F14" s="130" t="e">
        <f>INDEX(Erfassung3!AF:AF,MATCH($A14,Erfassung3!$BR:$BR,0))</f>
        <v>#N/A</v>
      </c>
      <c r="G14" s="129" t="e">
        <f>INDEX(Erfassung3!AG:AG,MATCH($A14,Erfassung3!$BR:$BR,0)-1)</f>
        <v>#N/A</v>
      </c>
      <c r="H14" s="130" t="e">
        <f>INDEX(Erfassung3!AH:AH,MATCH($A14,Erfassung3!$BR:$BR,0))</f>
        <v>#N/A</v>
      </c>
      <c r="I14" s="129" t="e">
        <f>INDEX(Erfassung3!AI:AI,MATCH($A14,Erfassung3!$BR:$BR,0)-1)</f>
        <v>#N/A</v>
      </c>
      <c r="J14" s="130" t="e">
        <f>INDEX(Erfassung3!AJ:AJ,MATCH($A14,Erfassung3!$BR:$BR,0))</f>
        <v>#N/A</v>
      </c>
      <c r="K14" s="129" t="e">
        <f>INDEX(Erfassung3!AK:AK,MATCH($A14,Erfassung3!$BR:$BR,0)-1)</f>
        <v>#N/A</v>
      </c>
      <c r="L14" s="130" t="e">
        <f>INDEX(Erfassung3!AL:AL,MATCH($A14,Erfassung3!$BR:$BR,0))</f>
        <v>#N/A</v>
      </c>
      <c r="M14" s="129" t="e">
        <f>INDEX(Erfassung3!AM:AM,MATCH($A14,Erfassung3!$BR:$BR,0)-1)</f>
        <v>#N/A</v>
      </c>
      <c r="N14" s="130" t="e">
        <f>INDEX(Erfassung3!AN:AN,MATCH($A14,Erfassung3!$BR:$BR,0))</f>
        <v>#N/A</v>
      </c>
      <c r="O14" s="129" t="e">
        <f>INDEX(Erfassung3!AO:AO,MATCH($A14,Erfassung3!$BR:$BR,0)-1)</f>
        <v>#N/A</v>
      </c>
      <c r="P14" s="130" t="e">
        <f>INDEX(Erfassung3!AP:AP,MATCH($A14,Erfassung3!$BR:$BR,0))</f>
        <v>#N/A</v>
      </c>
      <c r="Q14" s="129" t="e">
        <f>INDEX(Erfassung3!AQ:AQ,MATCH($A14,Erfassung3!$BR:$BR,0)-1)</f>
        <v>#N/A</v>
      </c>
      <c r="R14" s="130" t="e">
        <f>INDEX(Erfassung3!AR:AR,MATCH($A14,Erfassung3!$BR:$BR,0))</f>
        <v>#N/A</v>
      </c>
      <c r="S14" s="129" t="e">
        <f>INDEX(Erfassung3!AS:AS,MATCH($A14,Erfassung3!$BR:$BR,0)-1)</f>
        <v>#N/A</v>
      </c>
      <c r="T14" s="130" t="e">
        <f>INDEX(Erfassung3!AT:AT,MATCH($A14,Erfassung3!$BR:$BR,0))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IFERROR(U14/INDEX(Erfassung3!BF:BF,MATCH(A14,Erfassung3!BR:BR,0)),0)</f>
        <v>0</v>
      </c>
      <c r="X14" s="25"/>
      <c r="AA14" s="225" t="e">
        <f>INDEX(TabGes2!G:G,MATCH($B14,TabGes2!$B:$B,0))+U14</f>
        <v>#N/A</v>
      </c>
      <c r="AB14" s="225" t="e">
        <f>INDEX(TabGes2!H:H,MATCH($B14,TabGes2!$B:$B,0))+V14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INDEX(Tabelle2!AE:AE,MATCH(B14,Tabelle2!B:B,0))+SUMIF(Erfassung3!BU:BU,B14,Erfassung3!BF:BF)</f>
        <v>#N/A</v>
      </c>
    </row>
    <row r="15" spans="1:31" ht="42" customHeight="1" thickBot="1" x14ac:dyDescent="0.3">
      <c r="A15" s="223">
        <v>9</v>
      </c>
      <c r="B15" s="128" t="e">
        <f>INDEX(Erfassung3!$AA:$AA,MATCH($A15,Erfassung3!$BR:$BR,0)-17)</f>
        <v>#N/A</v>
      </c>
      <c r="C15" s="129" t="e">
        <f>INDEX(Erfassung3!AC:AC,MATCH($A15,Erfassung3!$BR:$BR,0)-1)</f>
        <v>#N/A</v>
      </c>
      <c r="D15" s="130" t="e">
        <f>INDEX(Erfassung3!AD:AD,MATCH($A15,Erfassung3!$BR:$BR,0))</f>
        <v>#N/A</v>
      </c>
      <c r="E15" s="129" t="e">
        <f>INDEX(Erfassung3!AE:AE,MATCH($A15,Erfassung3!$BR:$BR,0)-1)</f>
        <v>#N/A</v>
      </c>
      <c r="F15" s="130" t="e">
        <f>INDEX(Erfassung3!AF:AF,MATCH($A15,Erfassung3!$BR:$BR,0))</f>
        <v>#N/A</v>
      </c>
      <c r="G15" s="129" t="e">
        <f>INDEX(Erfassung3!AG:AG,MATCH($A15,Erfassung3!$BR:$BR,0)-1)</f>
        <v>#N/A</v>
      </c>
      <c r="H15" s="130" t="e">
        <f>INDEX(Erfassung3!AH:AH,MATCH($A15,Erfassung3!$BR:$BR,0))</f>
        <v>#N/A</v>
      </c>
      <c r="I15" s="129" t="e">
        <f>INDEX(Erfassung3!AI:AI,MATCH($A15,Erfassung3!$BR:$BR,0)-1)</f>
        <v>#N/A</v>
      </c>
      <c r="J15" s="130" t="e">
        <f>INDEX(Erfassung3!AJ:AJ,MATCH($A15,Erfassung3!$BR:$BR,0))</f>
        <v>#N/A</v>
      </c>
      <c r="K15" s="129" t="e">
        <f>INDEX(Erfassung3!AK:AK,MATCH($A15,Erfassung3!$BR:$BR,0)-1)</f>
        <v>#N/A</v>
      </c>
      <c r="L15" s="130" t="e">
        <f>INDEX(Erfassung3!AL:AL,MATCH($A15,Erfassung3!$BR:$BR,0))</f>
        <v>#N/A</v>
      </c>
      <c r="M15" s="129" t="e">
        <f>INDEX(Erfassung3!AM:AM,MATCH($A15,Erfassung3!$BR:$BR,0)-1)</f>
        <v>#N/A</v>
      </c>
      <c r="N15" s="130" t="e">
        <f>INDEX(Erfassung3!AN:AN,MATCH($A15,Erfassung3!$BR:$BR,0))</f>
        <v>#N/A</v>
      </c>
      <c r="O15" s="129" t="e">
        <f>INDEX(Erfassung3!AO:AO,MATCH($A15,Erfassung3!$BR:$BR,0)-1)</f>
        <v>#N/A</v>
      </c>
      <c r="P15" s="130" t="e">
        <f>INDEX(Erfassung3!AP:AP,MATCH($A15,Erfassung3!$BR:$BR,0))</f>
        <v>#N/A</v>
      </c>
      <c r="Q15" s="129" t="e">
        <f>INDEX(Erfassung3!AQ:AQ,MATCH($A15,Erfassung3!$BR:$BR,0)-1)</f>
        <v>#N/A</v>
      </c>
      <c r="R15" s="130" t="e">
        <f>INDEX(Erfassung3!AR:AR,MATCH($A15,Erfassung3!$BR:$BR,0))</f>
        <v>#N/A</v>
      </c>
      <c r="S15" s="129" t="e">
        <f>INDEX(Erfassung3!AS:AS,MATCH($A15,Erfassung3!$BR:$BR,0)-1)</f>
        <v>#N/A</v>
      </c>
      <c r="T15" s="130" t="e">
        <f>INDEX(Erfassung3!AT:AT,MATCH($A15,Erfassung3!$BR:$BR,0))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IFERROR(U15/INDEX(Erfassung3!BF:BF,MATCH(A15,Erfassung3!BR:BR,0)),0)</f>
        <v>0</v>
      </c>
      <c r="X15" s="25"/>
      <c r="AA15" s="225" t="e">
        <f>INDEX(TabGes2!G:G,MATCH($B15,TabGes2!$B:$B,0))+U15</f>
        <v>#N/A</v>
      </c>
      <c r="AB15" s="225" t="e">
        <f>INDEX(TabGes2!H:H,MATCH($B15,TabGes2!$B:$B,0))+V15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INDEX(Tabelle2!AE:AE,MATCH(B15,Tabelle2!B:B,0))+SUMIF(Erfassung3!BU:BU,B15,Erfassung3!BF:BF)</f>
        <v>#N/A</v>
      </c>
    </row>
    <row r="16" spans="1:31" ht="42" customHeight="1" thickBot="1" x14ac:dyDescent="0.3">
      <c r="A16" s="223">
        <v>10</v>
      </c>
      <c r="B16" s="128" t="e">
        <f>INDEX(Erfassung3!$AA:$AA,MATCH($A16,Erfassung3!$BR:$BR,0)-17)</f>
        <v>#N/A</v>
      </c>
      <c r="C16" s="129" t="e">
        <f>INDEX(Erfassung3!AC:AC,MATCH($A16,Erfassung3!$BR:$BR,0)-1)</f>
        <v>#N/A</v>
      </c>
      <c r="D16" s="130" t="e">
        <f>INDEX(Erfassung3!AD:AD,MATCH($A16,Erfassung3!$BR:$BR,0))</f>
        <v>#N/A</v>
      </c>
      <c r="E16" s="129" t="e">
        <f>INDEX(Erfassung3!AE:AE,MATCH($A16,Erfassung3!$BR:$BR,0)-1)</f>
        <v>#N/A</v>
      </c>
      <c r="F16" s="130" t="e">
        <f>INDEX(Erfassung3!AF:AF,MATCH($A16,Erfassung3!$BR:$BR,0))</f>
        <v>#N/A</v>
      </c>
      <c r="G16" s="129" t="e">
        <f>INDEX(Erfassung3!AG:AG,MATCH($A16,Erfassung3!$BR:$BR,0)-1)</f>
        <v>#N/A</v>
      </c>
      <c r="H16" s="130" t="e">
        <f>INDEX(Erfassung3!AH:AH,MATCH($A16,Erfassung3!$BR:$BR,0))</f>
        <v>#N/A</v>
      </c>
      <c r="I16" s="129" t="e">
        <f>INDEX(Erfassung3!AI:AI,MATCH($A16,Erfassung3!$BR:$BR,0)-1)</f>
        <v>#N/A</v>
      </c>
      <c r="J16" s="130" t="e">
        <f>INDEX(Erfassung3!AJ:AJ,MATCH($A16,Erfassung3!$BR:$BR,0))</f>
        <v>#N/A</v>
      </c>
      <c r="K16" s="129" t="e">
        <f>INDEX(Erfassung3!AK:AK,MATCH($A16,Erfassung3!$BR:$BR,0)-1)</f>
        <v>#N/A</v>
      </c>
      <c r="L16" s="130" t="e">
        <f>INDEX(Erfassung3!AL:AL,MATCH($A16,Erfassung3!$BR:$BR,0))</f>
        <v>#N/A</v>
      </c>
      <c r="M16" s="129" t="e">
        <f>INDEX(Erfassung3!AM:AM,MATCH($A16,Erfassung3!$BR:$BR,0)-1)</f>
        <v>#N/A</v>
      </c>
      <c r="N16" s="130" t="e">
        <f>INDEX(Erfassung3!AN:AN,MATCH($A16,Erfassung3!$BR:$BR,0))</f>
        <v>#N/A</v>
      </c>
      <c r="O16" s="129" t="e">
        <f>INDEX(Erfassung3!AO:AO,MATCH($A16,Erfassung3!$BR:$BR,0)-1)</f>
        <v>#N/A</v>
      </c>
      <c r="P16" s="130" t="e">
        <f>INDEX(Erfassung3!AP:AP,MATCH($A16,Erfassung3!$BR:$BR,0))</f>
        <v>#N/A</v>
      </c>
      <c r="Q16" s="129" t="e">
        <f>INDEX(Erfassung3!AQ:AQ,MATCH($A16,Erfassung3!$BR:$BR,0)-1)</f>
        <v>#N/A</v>
      </c>
      <c r="R16" s="130" t="e">
        <f>INDEX(Erfassung3!AR:AR,MATCH($A16,Erfassung3!$BR:$BR,0))</f>
        <v>#N/A</v>
      </c>
      <c r="S16" s="129" t="e">
        <f>INDEX(Erfassung3!AS:AS,MATCH($A16,Erfassung3!$BR:$BR,0)-1)</f>
        <v>#N/A</v>
      </c>
      <c r="T16" s="130" t="e">
        <f>INDEX(Erfassung3!AT:AT,MATCH($A16,Erfassung3!$BR:$BR,0))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IFERROR(U16/INDEX(Erfassung3!BF:BF,MATCH(A16,Erfassung3!BR:BR,0)),0)</f>
        <v>0</v>
      </c>
      <c r="X16" s="25"/>
      <c r="AA16" s="225" t="e">
        <f>INDEX(TabGes2!G:G,MATCH($B16,TabGes2!$B:$B,0))+U16</f>
        <v>#N/A</v>
      </c>
      <c r="AB16" s="225" t="e">
        <f>INDEX(TabGes2!H:H,MATCH($B16,TabGes2!$B:$B,0))+V16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INDEX(Tabelle2!AE:AE,MATCH(B16,Tabelle2!B:B,0))+SUMIF(Erfassung3!BU:BU,B16,Erfassung3!BF:BF)</f>
        <v>#N/A</v>
      </c>
    </row>
    <row r="19" spans="2:23" ht="15.6" x14ac:dyDescent="0.3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5">
      <c r="C20" s="381"/>
      <c r="D20" s="381"/>
      <c r="E20" s="381"/>
      <c r="F20" s="381"/>
      <c r="G20" s="381"/>
      <c r="H20" s="381"/>
    </row>
    <row r="21" spans="2:23" x14ac:dyDescent="0.25">
      <c r="B21" s="166" t="s">
        <v>1826</v>
      </c>
      <c r="C21" t="str">
        <f>IFERROR(INDEX(Erfassung3!AA:AA,MATCH(1,Erfassung3!BV:BV,0)),"")</f>
        <v/>
      </c>
      <c r="H21" t="str">
        <f>INDEX(Erfassung3!BU:BU,MATCH(C21,Erfassung3!AA:AA,0))</f>
        <v>BC Comet Nürnberg</v>
      </c>
      <c r="N21" s="133">
        <f>IFERROR(ROUND(INDEX(Erfassung3!BT:BT,MATCH(1,Erfassung3!BV:BV,0)),0),"")</f>
        <v>0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/>
      </c>
      <c r="H24" t="str">
        <f>INDEX(Erfassung3!BU:BU,MATCH(C24,Erfassung3!AA:AA,0))</f>
        <v>BC Comet Nürnberg</v>
      </c>
      <c r="N24" s="382" t="str">
        <f>IFERROR(ROUND(INDEX(Erfassung3!BW:BW,MATCH(1,Erfassung3!BZ:BZ,0)),0),"")&amp;"  /  "&amp;ROUND(IFERROR(ROUND(INDEX(Erfassung3!BW:BW,MATCH(1,Erfassung3!BZ:BZ,0)),0),"")/9,2)</f>
        <v>0  /  0</v>
      </c>
      <c r="O24" s="382"/>
      <c r="P24" s="382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C20:H20"/>
    <mergeCell ref="N24:P24"/>
    <mergeCell ref="Q5:R5"/>
    <mergeCell ref="S5:T5"/>
    <mergeCell ref="U5:V5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4" t="str">
        <f>"Saison "&amp;Spielorte!C18&amp;"     -     Spieltag "&amp;Erfassung3!AS2&amp;"     -     "&amp;Erfassung3!AT1</f>
        <v>Saison 2024/2025     -     Spieltag 3     -     01.02./02.02.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2"/>
      <c r="E4" s="392"/>
      <c r="F4" s="392"/>
      <c r="G4" s="392"/>
      <c r="H4" s="392"/>
      <c r="I4" s="392"/>
      <c r="J4" s="30"/>
      <c r="K4" s="27"/>
    </row>
    <row r="5" spans="1:31" x14ac:dyDescent="0.25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7" t="s">
        <v>1799</v>
      </c>
      <c r="J5" s="378"/>
      <c r="K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6"/>
    </row>
    <row r="7" spans="1:31" ht="42" customHeight="1" thickBot="1" x14ac:dyDescent="0.3">
      <c r="A7" s="34">
        <v>1</v>
      </c>
      <c r="B7" s="128" t="e">
        <f>INDEX(Tabelle3!B:B,MATCH(A7,Tabelle3!AD:AD,0))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9" t="e">
        <f t="shared" ref="I7:I16" si="0">SUM(C7+E7+G7)</f>
        <v>#N/A</v>
      </c>
      <c r="J7" s="40" t="e">
        <f t="shared" ref="J7:J16" si="1">SUM(D7+F7+H7)</f>
        <v>#N/A</v>
      </c>
      <c r="K7" s="37" t="e">
        <f>I7/INDEX(Tabelle3!$AE:$AE,MATCH($B7,Tabelle3!$B:$B,0))</f>
        <v>#N/A</v>
      </c>
      <c r="L7" s="25"/>
    </row>
    <row r="8" spans="1:31" ht="42" customHeight="1" thickBot="1" x14ac:dyDescent="0.3">
      <c r="A8" s="34">
        <v>2</v>
      </c>
      <c r="B8" s="128" t="e">
        <f>INDEX(Tabelle3!B:B,MATCH(A8,Tabelle3!AD:AD,0))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9" t="e">
        <f t="shared" si="0"/>
        <v>#N/A</v>
      </c>
      <c r="J8" s="40" t="e">
        <f t="shared" si="1"/>
        <v>#N/A</v>
      </c>
      <c r="K8" s="37" t="e">
        <f>I8/INDEX(Tabelle3!$AE:$AE,MATCH($B8,Tabelle3!$B:$B,0))</f>
        <v>#N/A</v>
      </c>
      <c r="L8" s="25"/>
    </row>
    <row r="9" spans="1:31" ht="42" customHeight="1" thickBot="1" x14ac:dyDescent="0.3">
      <c r="A9" s="34">
        <v>3</v>
      </c>
      <c r="B9" s="128" t="e">
        <f>INDEX(Tabelle3!B:B,MATCH(A9,Tabelle3!AD:AD,0))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9" t="e">
        <f t="shared" si="0"/>
        <v>#N/A</v>
      </c>
      <c r="J9" s="40" t="e">
        <f t="shared" si="1"/>
        <v>#N/A</v>
      </c>
      <c r="K9" s="37" t="e">
        <f>I9/INDEX(Tabelle3!$AE:$AE,MATCH($B9,Tabelle3!$B:$B,0))</f>
        <v>#N/A</v>
      </c>
      <c r="L9" s="25"/>
    </row>
    <row r="10" spans="1:31" ht="42" customHeight="1" thickBot="1" x14ac:dyDescent="0.3">
      <c r="A10" s="34">
        <v>4</v>
      </c>
      <c r="B10" s="128" t="e">
        <f>INDEX(Tabelle3!B:B,MATCH(A10,Tabelle3!AD:AD,0))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9" t="e">
        <f t="shared" si="0"/>
        <v>#N/A</v>
      </c>
      <c r="J10" s="40" t="e">
        <f t="shared" si="1"/>
        <v>#N/A</v>
      </c>
      <c r="K10" s="37" t="e">
        <f>I10/INDEX(Tabelle3!$AE:$AE,MATCH($B10,Tabelle3!$B:$B,0))</f>
        <v>#N/A</v>
      </c>
      <c r="L10" s="25"/>
    </row>
    <row r="11" spans="1:31" ht="42" customHeight="1" thickBot="1" x14ac:dyDescent="0.3">
      <c r="A11" s="34">
        <v>5</v>
      </c>
      <c r="B11" s="128" t="e">
        <f>INDEX(Tabelle3!B:B,MATCH(A11,Tabelle3!AD:AD,0))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9" t="e">
        <f t="shared" si="0"/>
        <v>#N/A</v>
      </c>
      <c r="J11" s="40" t="e">
        <f t="shared" si="1"/>
        <v>#N/A</v>
      </c>
      <c r="K11" s="37" t="e">
        <f>I11/INDEX(Tabelle3!$AE:$AE,MATCH($B11,Tabelle3!$B:$B,0))</f>
        <v>#N/A</v>
      </c>
      <c r="L11" s="25"/>
    </row>
    <row r="12" spans="1:31" ht="42" customHeight="1" thickBot="1" x14ac:dyDescent="0.3">
      <c r="A12" s="34">
        <v>6</v>
      </c>
      <c r="B12" s="128" t="e">
        <f>INDEX(Tabelle3!B:B,MATCH(A12,Tabelle3!AD:AD,0))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9" t="e">
        <f t="shared" si="0"/>
        <v>#N/A</v>
      </c>
      <c r="J12" s="40" t="e">
        <f t="shared" si="1"/>
        <v>#N/A</v>
      </c>
      <c r="K12" s="37" t="e">
        <f>I12/INDEX(Tabelle3!$AE:$AE,MATCH($B12,Tabelle3!$B:$B,0))</f>
        <v>#N/A</v>
      </c>
      <c r="L12" s="25"/>
    </row>
    <row r="13" spans="1:31" ht="42" customHeight="1" thickBot="1" x14ac:dyDescent="0.3">
      <c r="A13" s="34">
        <v>7</v>
      </c>
      <c r="B13" s="128" t="e">
        <f>INDEX(Tabelle3!B:B,MATCH(A13,Tabelle3!AD:AD,0))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9" t="e">
        <f t="shared" si="0"/>
        <v>#N/A</v>
      </c>
      <c r="J13" s="40" t="e">
        <f t="shared" si="1"/>
        <v>#N/A</v>
      </c>
      <c r="K13" s="37" t="e">
        <f>I13/INDEX(Tabelle3!$AE:$AE,MATCH($B13,Tabelle3!$B:$B,0))</f>
        <v>#N/A</v>
      </c>
      <c r="L13" s="25"/>
    </row>
    <row r="14" spans="1:31" ht="42" customHeight="1" thickBot="1" x14ac:dyDescent="0.3">
      <c r="A14" s="34">
        <v>8</v>
      </c>
      <c r="B14" s="128" t="e">
        <f>INDEX(Tabelle3!B:B,MATCH(A14,Tabelle3!AD:AD,0))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9" t="e">
        <f t="shared" si="0"/>
        <v>#N/A</v>
      </c>
      <c r="J14" s="40" t="e">
        <f t="shared" si="1"/>
        <v>#N/A</v>
      </c>
      <c r="K14" s="37" t="e">
        <f>I14/INDEX(Tabelle3!$AE:$AE,MATCH($B14,Tabelle3!$B:$B,0))</f>
        <v>#N/A</v>
      </c>
      <c r="L14" s="25"/>
    </row>
    <row r="15" spans="1:31" ht="42" customHeight="1" thickBot="1" x14ac:dyDescent="0.3">
      <c r="A15" s="34">
        <v>9</v>
      </c>
      <c r="B15" s="128" t="e">
        <f>INDEX(Tabelle3!B:B,MATCH(A15,Tabelle3!AD:AD,0))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9" t="e">
        <f t="shared" si="0"/>
        <v>#N/A</v>
      </c>
      <c r="J15" s="40" t="e">
        <f t="shared" si="1"/>
        <v>#N/A</v>
      </c>
      <c r="K15" s="37" t="e">
        <f>I15/INDEX(Tabelle3!$AE:$AE,MATCH($B15,Tabelle3!$B:$B,0))</f>
        <v>#N/A</v>
      </c>
      <c r="L15" s="25"/>
    </row>
    <row r="16" spans="1:31" ht="42" customHeight="1" thickBot="1" x14ac:dyDescent="0.3">
      <c r="A16" s="34">
        <v>10</v>
      </c>
      <c r="B16" s="128" t="e">
        <f>INDEX(Tabelle3!B:B,MATCH(A16,Tabelle3!AD:AD,0))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9" t="e">
        <f t="shared" si="0"/>
        <v>#N/A</v>
      </c>
      <c r="J16" s="40" t="e">
        <f t="shared" si="1"/>
        <v>#N/A</v>
      </c>
      <c r="K16" s="37" t="e">
        <f>I16/INDEX(Tabelle3!$AE:$AE,MATCH($B16,Tabelle3!$B:$B,0))</f>
        <v>#N/A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SUMIF(Erfassung3!BD:BD,L3,Erfassung3!BW:BW)</f>
        <v>0</v>
      </c>
      <c r="N3">
        <f>SUMIF(Erfassung3!BD:BD,L3,Erfassung3!BG:BG)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0</v>
      </c>
      <c r="N4">
        <f>SUMIF(Erfassung3!BD:BD,L4,Erfassung3!BG:BG)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SUMIF(Erfassung3!BD:BD,L5,Erfassung3!BW:BW)</f>
        <v>0</v>
      </c>
      <c r="N5">
        <f>SUMIF(Erfassung3!BD:BD,L5,Erfassung3!BG:BG)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SUMIF(Erfassung3!BD:BD,L7,Erfassung3!BW:BW)</f>
        <v>0</v>
      </c>
      <c r="N7">
        <f>SUMIF(Erfassung3!BD:BD,L7,Erfassung3!BG:BG)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SUMIF(Erfassung3!BD:BD,L9,Erfassung3!BW:BW)</f>
        <v>0</v>
      </c>
      <c r="N9">
        <f>SUMIF(Erfassung3!BD:BD,L9,Erfassung3!BG:BG)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SUMIF(Erfassung3!BD:BD,L10,Erfassung3!BW:BW)</f>
        <v>0</v>
      </c>
      <c r="N10">
        <f>SUMIF(Erfassung3!BD:BD,L10,Erfassung3!BG:BG)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SUMIF(Erfassung3!BD:BD,L11,Erfassung3!BW:BW)</f>
        <v>0</v>
      </c>
      <c r="N11">
        <f>SUMIF(Erfassung3!BD:BD,L11,Erfassung3!BG:BG)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SUMIF(Erfassung3!BD:BD,L16,Erfassung3!BW:BW)</f>
        <v>0</v>
      </c>
      <c r="N16">
        <f>SUMIF(Erfassung3!BD:BD,L16,Erfassung3!BG:BG)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SUMIF(Erfassung3!BD:BD,L17,Erfassung3!BW:BW)</f>
        <v>0</v>
      </c>
      <c r="N17">
        <f>SUMIF(Erfassung3!BD:BD,L17,Erfassung3!BG:BG)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SUMIF(Erfassung3!BD:BD,L19,Erfassung3!BW:BW)</f>
        <v>0</v>
      </c>
      <c r="N19">
        <f>SUMIF(Erfassung3!BD:BD,L19,Erfassung3!BG:BG)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SUMIF(Erfassung3!BD:BD,L20,Erfassung3!BW:BW)</f>
        <v>0</v>
      </c>
      <c r="N20">
        <f>SUMIF(Erfassung3!BD:BD,L20,Erfassung3!BG:BG)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SUMIF(Erfassung3!BD:BD,L21,Erfassung3!BW:BW)</f>
        <v>0</v>
      </c>
      <c r="N21">
        <f>SUMIF(Erfassung3!BD:BD,L21,Erfassung3!BG:BG)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SUMIF(Erfassung3!BD:BD,L24,Erfassung3!BW:BW)</f>
        <v>0</v>
      </c>
      <c r="N24">
        <f>SUMIF(Erfassung3!BD:BD,L24,Erfassung3!BG:BG)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SUMIF(Erfassung3!BD:BD,L25,Erfassung3!BW:BW)</f>
        <v>0</v>
      </c>
      <c r="N25">
        <f>SUMIF(Erfassung3!BD:BD,L25,Erfassung3!BG:BG)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SUMIF(Erfassung3!BD:BD,L26,Erfassung3!BW:BW)</f>
        <v>0</v>
      </c>
      <c r="N26">
        <f>SUMIF(Erfassung3!BD:BD,L26,Erfassung3!BG:BG)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SUMIF(Erfassung3!BD:BD,L27,Erfassung3!BW:BW)</f>
        <v>0</v>
      </c>
      <c r="N27">
        <f>SUMIF(Erfassung3!BD:BD,L27,Erfassung3!BG:BG)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SUMIF(Erfassung3!BD:BD,L30,Erfassung3!BW:BW)</f>
        <v>0</v>
      </c>
      <c r="N30">
        <f>SUMIF(Erfassung3!BD:BD,L30,Erfassung3!BG:BG)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SUMIF(Erfassung3!BD:BD,L31,Erfassung3!BW:BW)</f>
        <v>0</v>
      </c>
      <c r="N31">
        <f>SUMIF(Erfassung3!BD:BD,L31,Erfassung3!BG:BG)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SUMIF(Erfassung3!BD:BD,L32,Erfassung3!BW:BW)</f>
        <v>0</v>
      </c>
      <c r="N32">
        <f>SUMIF(Erfassung3!BD:BD,L32,Erfassung3!BG:BG)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SUMIF(Erfassung3!BD:BD,L42,Erfassung3!BW:BW)</f>
        <v>0</v>
      </c>
      <c r="N42">
        <f>SUMIF(Erfassung3!BD:BD,L42,Erfassung3!BG:BG)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SUMIF(Erfassung3!BD:BD,L44,Erfassung3!BW:BW)</f>
        <v>0</v>
      </c>
      <c r="N44">
        <f>SUMIF(Erfassung3!BD:BD,L44,Erfassung3!BG:BG)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SUMIF(Erfassung3!BD:BD,L45,Erfassung3!BW:BW)</f>
        <v>0</v>
      </c>
      <c r="N45">
        <f>SUMIF(Erfassung3!BD:BD,L45,Erfassung3!BG:BG)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SUMIF(Erfassung3!BD:BD,L46,Erfassung3!BW:BW)</f>
        <v>0</v>
      </c>
      <c r="N46">
        <f>SUMIF(Erfassung3!BD:BD,L46,Erfassung3!BG:BG)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SUMIF(Erfassung3!BD:BD,L54,Erfassung3!BW:BW)</f>
        <v>0</v>
      </c>
      <c r="N54">
        <f>SUMIF(Erfassung3!BD:BD,L54,Erfassung3!BG:BG)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SUMIF(Erfassung3!BD:BD,L55,Erfassung3!BW:BW)</f>
        <v>0</v>
      </c>
      <c r="N55">
        <f>SUMIF(Erfassung3!BD:BD,L55,Erfassung3!BG:BG)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0</v>
      </c>
      <c r="N56">
        <f>SUMIF(Erfassung3!BD:BD,L56,Erfassung3!BG:BG)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0</v>
      </c>
      <c r="N58">
        <f>SUMIF(Erfassung3!BD:BD,L58,Erfassung3!BG:BG)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0</v>
      </c>
      <c r="N59">
        <f>SUMIF(Erfassung3!BD:BD,L59,Erfassung3!BG:BG)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0</v>
      </c>
      <c r="N60">
        <f>SUMIF(Erfassung3!BD:BD,L60,Erfassung3!BG:BG)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0</v>
      </c>
      <c r="M68">
        <f>SUMIF(Erfassung3!BD:BD,L68,Erfassung3!BW:BW)</f>
        <v>0</v>
      </c>
      <c r="N68">
        <f>SUMIF(Erfassung3!BD:BD,L68,Erfassung3!BG:BG)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0</v>
      </c>
      <c r="M69">
        <f>SUMIF(Erfassung3!BD:BD,L69,Erfassung3!BW:BW)</f>
        <v>0</v>
      </c>
      <c r="N69">
        <f>SUMIF(Erfassung3!BD:BD,L69,Erfassung3!BG:BG)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tabSelected="1" view="pageBreakPreview" zoomScaleNormal="100" zoomScaleSheetLayoutView="100" workbookViewId="0">
      <selection activeCell="J27" sqref="J2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INDEX(SchnittGes2!M:M,MATCH(L3,SchnittGes2!L:L,0))+INDEX(Schnitt3!M:M,MATCH(L3,Schnitt3!L:L,0))</f>
        <v>2745</v>
      </c>
      <c r="N3">
        <f>INDEX(SchnittGes2!N:N,MATCH(L3,SchnittGes2!L:L,0))+INDEX(Schnitt3!N:N,MATCH(L3,Schnitt3!L:L,0))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3678</v>
      </c>
      <c r="N4">
        <f>INDEX(SchnittGes2!N:N,MATCH(L4,SchnittGes2!L:L,0))+INDEX(Schnitt3!N:N,MATCH(L4,Schnitt3!L:L,0))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INDEX(SchnittGes2!M:M,MATCH(L5,SchnittGes2!L:L,0))+INDEX(Schnitt3!M:M,MATCH(L5,Schnitt3!L:L,0))</f>
        <v>3212</v>
      </c>
      <c r="N5">
        <f>INDEX(SchnittGes2!N:N,MATCH(L5,SchnittGes2!L:L,0))+INDEX(Schnitt3!N:N,MATCH(L5,Schnitt3!L:L,0))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INDEX(SchnittGes2!M:M,MATCH(L6,SchnittGes2!L:L,0))+INDEX(Schnitt3!M:M,MATCH(L6,Schnitt3!L:L,0))</f>
        <v>1550</v>
      </c>
      <c r="N6">
        <f>INDEX(SchnittGes2!N:N,MATCH(L6,SchnittGes2!L:L,0))+INDEX(Schnitt3!N:N,MATCH(L6,Schnitt3!L:L,0))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INDEX(SchnittGes2!M:M,MATCH(L7,SchnittGes2!L:L,0))+INDEX(Schnitt3!M:M,MATCH(L7,Schnitt3!L:L,0))</f>
        <v>3058</v>
      </c>
      <c r="N7">
        <f>INDEX(SchnittGes2!N:N,MATCH(L7,SchnittGes2!L:L,0))+INDEX(Schnitt3!N:N,MATCH(L7,Schnitt3!L:L,0))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INDEX(SchnittGes2!M:M,MATCH(L8,SchnittGes2!L:L,0))+INDEX(Schnitt3!M:M,MATCH(L8,Schnitt3!L:L,0))</f>
        <v>0</v>
      </c>
      <c r="N8">
        <f>INDEX(SchnittGes2!N:N,MATCH(L8,SchnittGes2!L:L,0))+INDEX(Schnitt3!N:N,MATCH(L8,Schnitt3!L:L,0))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INDEX(SchnittGes2!M:M,MATCH(L9,SchnittGes2!L:L,0))+INDEX(Schnitt3!M:M,MATCH(L9,Schnitt3!L:L,0))</f>
        <v>3463</v>
      </c>
      <c r="N9">
        <f>INDEX(SchnittGes2!N:N,MATCH(L9,SchnittGes2!L:L,0))+INDEX(Schnitt3!N:N,MATCH(L9,Schnitt3!L:L,0))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INDEX(SchnittGes2!M:M,MATCH(L10,SchnittGes2!L:L,0))+INDEX(Schnitt3!M:M,MATCH(L10,Schnitt3!L:L,0))</f>
        <v>3220</v>
      </c>
      <c r="N10">
        <f>INDEX(SchnittGes2!N:N,MATCH(L10,SchnittGes2!L:L,0))+INDEX(Schnitt3!N:N,MATCH(L10,Schnitt3!L:L,0))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INDEX(SchnittGes2!M:M,MATCH(L11,SchnittGes2!L:L,0))+INDEX(Schnitt3!M:M,MATCH(L11,Schnitt3!L:L,0))</f>
        <v>0</v>
      </c>
      <c r="N11">
        <f>INDEX(SchnittGes2!N:N,MATCH(L11,SchnittGes2!L:L,0))+INDEX(Schnitt3!N:N,MATCH(L11,Schnitt3!L:L,0))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INDEX(SchnittGes2!M:M,MATCH(L12,SchnittGes2!L:L,0))+INDEX(Schnitt3!M:M,MATCH(L12,Schnitt3!L:L,0))</f>
        <v>3362</v>
      </c>
      <c r="N12">
        <f>INDEX(SchnittGes2!N:N,MATCH(L12,SchnittGes2!L:L,0))+INDEX(Schnitt3!N:N,MATCH(L12,Schnitt3!L:L,0))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INDEX(SchnittGes2!M:M,MATCH(L13,SchnittGes2!L:L,0))+INDEX(Schnitt3!M:M,MATCH(L13,Schnitt3!L:L,0))</f>
        <v>3606</v>
      </c>
      <c r="N13">
        <f>INDEX(SchnittGes2!N:N,MATCH(L13,SchnittGes2!L:L,0))+INDEX(Schnitt3!N:N,MATCH(L13,Schnitt3!L:L,0))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INDEX(SchnittGes2!M:M,MATCH(L14,SchnittGes2!L:L,0))+INDEX(Schnitt3!M:M,MATCH(L14,Schnitt3!L:L,0))</f>
        <v>0</v>
      </c>
      <c r="N14">
        <f>INDEX(SchnittGes2!N:N,MATCH(L14,SchnittGes2!L:L,0))+INDEX(Schnitt3!N:N,MATCH(L14,Schnitt3!L:L,0))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INDEX(SchnittGes2!M:M,MATCH(L15,SchnittGes2!L:L,0))+INDEX(Schnitt3!M:M,MATCH(L15,Schnitt3!L:L,0))</f>
        <v>2052</v>
      </c>
      <c r="N15">
        <f>INDEX(SchnittGes2!N:N,MATCH(L15,SchnittGes2!L:L,0))+INDEX(Schnitt3!N:N,MATCH(L15,Schnitt3!L:L,0))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INDEX(SchnittGes2!M:M,MATCH(L16,SchnittGes2!L:L,0))+INDEX(Schnitt3!M:M,MATCH(L16,Schnitt3!L:L,0))</f>
        <v>2837</v>
      </c>
      <c r="N16">
        <f>INDEX(SchnittGes2!N:N,MATCH(L16,SchnittGes2!L:L,0))+INDEX(Schnitt3!N:N,MATCH(L16,Schnitt3!L:L,0))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INDEX(SchnittGes2!M:M,MATCH(L17,SchnittGes2!L:L,0))+INDEX(Schnitt3!M:M,MATCH(L17,Schnitt3!L:L,0))</f>
        <v>2057</v>
      </c>
      <c r="N17">
        <f>INDEX(SchnittGes2!N:N,MATCH(L17,SchnittGes2!L:L,0))+INDEX(Schnitt3!N:N,MATCH(L17,Schnitt3!L:L,0))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INDEX(SchnittGes2!M:M,MATCH(L18,SchnittGes2!L:L,0))+INDEX(Schnitt3!M:M,MATCH(L18,Schnitt3!L:L,0))</f>
        <v>3789</v>
      </c>
      <c r="N18">
        <f>INDEX(SchnittGes2!N:N,MATCH(L18,SchnittGes2!L:L,0))+INDEX(Schnitt3!N:N,MATCH(L18,Schnitt3!L:L,0))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INDEX(SchnittGes2!M:M,MATCH(L19,SchnittGes2!L:L,0))+INDEX(Schnitt3!M:M,MATCH(L19,Schnitt3!L:L,0))</f>
        <v>2389</v>
      </c>
      <c r="N19">
        <f>INDEX(SchnittGes2!N:N,MATCH(L19,SchnittGes2!L:L,0))+INDEX(Schnitt3!N:N,MATCH(L19,Schnitt3!L:L,0))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INDEX(SchnittGes2!M:M,MATCH(L20,SchnittGes2!L:L,0))+INDEX(Schnitt3!M:M,MATCH(L20,Schnitt3!L:L,0))</f>
        <v>2169</v>
      </c>
      <c r="N20">
        <f>INDEX(SchnittGes2!N:N,MATCH(L20,SchnittGes2!L:L,0))+INDEX(Schnitt3!N:N,MATCH(L20,Schnitt3!L:L,0))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INDEX(SchnittGes2!M:M,MATCH(L21,SchnittGes2!L:L,0))+INDEX(Schnitt3!M:M,MATCH(L21,Schnitt3!L:L,0))</f>
        <v>3805</v>
      </c>
      <c r="N21">
        <f>INDEX(SchnittGes2!N:N,MATCH(L21,SchnittGes2!L:L,0))+INDEX(Schnitt3!N:N,MATCH(L21,Schnitt3!L:L,0))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INDEX(SchnittGes2!M:M,MATCH(L23,SchnittGes2!L:L,0))+INDEX(Schnitt3!M:M,MATCH(L23,Schnitt3!L:L,0))</f>
        <v>2095</v>
      </c>
      <c r="N23">
        <f>INDEX(SchnittGes2!N:N,MATCH(L23,SchnittGes2!L:L,0))+INDEX(Schnitt3!N:N,MATCH(L23,Schnitt3!L:L,0))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INDEX(SchnittGes2!M:M,MATCH(L24,SchnittGes2!L:L,0))+INDEX(Schnitt3!M:M,MATCH(L24,Schnitt3!L:L,0))</f>
        <v>3409</v>
      </c>
      <c r="N24">
        <f>INDEX(SchnittGes2!N:N,MATCH(L24,SchnittGes2!L:L,0))+INDEX(Schnitt3!N:N,MATCH(L24,Schnitt3!L:L,0))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INDEX(SchnittGes2!M:M,MATCH(L25,SchnittGes2!L:L,0))+INDEX(Schnitt3!M:M,MATCH(L25,Schnitt3!L:L,0))</f>
        <v>3044</v>
      </c>
      <c r="N25">
        <f>INDEX(SchnittGes2!N:N,MATCH(L25,SchnittGes2!L:L,0))+INDEX(Schnitt3!N:N,MATCH(L25,Schnitt3!L:L,0))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INDEX(SchnittGes2!M:M,MATCH(L26,SchnittGes2!L:L,0))+INDEX(Schnitt3!M:M,MATCH(L26,Schnitt3!L:L,0))</f>
        <v>1805</v>
      </c>
      <c r="N26">
        <f>INDEX(SchnittGes2!N:N,MATCH(L26,SchnittGes2!L:L,0))+INDEX(Schnitt3!N:N,MATCH(L26,Schnitt3!L:L,0))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INDEX(SchnittGes2!M:M,MATCH(L27,SchnittGes2!L:L,0))+INDEX(Schnitt3!M:M,MATCH(L27,Schnitt3!L:L,0))</f>
        <v>3543</v>
      </c>
      <c r="N27">
        <f>INDEX(SchnittGes2!N:N,MATCH(L27,SchnittGes2!L:L,0))+INDEX(Schnitt3!N:N,MATCH(L27,Schnitt3!L:L,0))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INDEX(SchnittGes2!M:M,MATCH(L30,SchnittGes2!L:L,0))+INDEX(Schnitt3!M:M,MATCH(L30,Schnitt3!L:L,0))</f>
        <v>3596</v>
      </c>
      <c r="N30">
        <f>INDEX(SchnittGes2!N:N,MATCH(L30,SchnittGes2!L:L,0))+INDEX(Schnitt3!N:N,MATCH(L30,Schnitt3!L:L,0))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INDEX(SchnittGes2!M:M,MATCH(L31,SchnittGes2!L:L,0))+INDEX(Schnitt3!M:M,MATCH(L31,Schnitt3!L:L,0))</f>
        <v>1823</v>
      </c>
      <c r="N31">
        <f>INDEX(SchnittGes2!N:N,MATCH(L31,SchnittGes2!L:L,0))+INDEX(Schnitt3!N:N,MATCH(L31,Schnitt3!L:L,0))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INDEX(SchnittGes2!M:M,MATCH(L32,SchnittGes2!L:L,0))+INDEX(Schnitt3!M:M,MATCH(L32,Schnitt3!L:L,0))</f>
        <v>0</v>
      </c>
      <c r="N32">
        <f>INDEX(SchnittGes2!N:N,MATCH(L32,SchnittGes2!L:L,0))+INDEX(Schnitt3!N:N,MATCH(L32,Schnitt3!L:L,0))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INDEX(SchnittGes2!M:M,MATCH(L33,SchnittGes2!L:L,0))+INDEX(Schnitt3!M:M,MATCH(L33,Schnitt3!L:L,0))</f>
        <v>1444</v>
      </c>
      <c r="N33">
        <f>INDEX(SchnittGes2!N:N,MATCH(L33,SchnittGes2!L:L,0))+INDEX(Schnitt3!N:N,MATCH(L33,Schnitt3!L:L,0))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INDEX(SchnittGes2!M:M,MATCH(L36,SchnittGes2!L:L,0))+INDEX(Schnitt3!M:M,MATCH(L36,Schnitt3!L:L,0))</f>
        <v>2609</v>
      </c>
      <c r="N36">
        <f>INDEX(SchnittGes2!N:N,MATCH(L36,SchnittGes2!L:L,0))+INDEX(Schnitt3!N:N,MATCH(L36,Schnitt3!L:L,0))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INDEX(SchnittGes2!M:M,MATCH(L37,SchnittGes2!L:L,0))+INDEX(Schnitt3!M:M,MATCH(L37,Schnitt3!L:L,0))</f>
        <v>2919</v>
      </c>
      <c r="N37">
        <f>INDEX(SchnittGes2!N:N,MATCH(L37,SchnittGes2!L:L,0))+INDEX(Schnitt3!N:N,MATCH(L37,Schnitt3!L:L,0))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INDEX(SchnittGes2!M:M,MATCH(L38,SchnittGes2!L:L,0))+INDEX(Schnitt3!M:M,MATCH(L38,Schnitt3!L:L,0))</f>
        <v>1285</v>
      </c>
      <c r="N38">
        <f>INDEX(SchnittGes2!N:N,MATCH(L38,SchnittGes2!L:L,0))+INDEX(Schnitt3!N:N,MATCH(L38,Schnitt3!L:L,0))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INDEX(SchnittGes2!M:M,MATCH(L39,SchnittGes2!L:L,0))+INDEX(Schnitt3!M:M,MATCH(L39,Schnitt3!L:L,0))</f>
        <v>1427</v>
      </c>
      <c r="N39">
        <f>INDEX(SchnittGes2!N:N,MATCH(L39,SchnittGes2!L:L,0))+INDEX(Schnitt3!N:N,MATCH(L39,Schnitt3!L:L,0))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INDEX(SchnittGes2!M:M,MATCH(L40,SchnittGes2!L:L,0))+INDEX(Schnitt3!M:M,MATCH(L40,Schnitt3!L:L,0))</f>
        <v>3471</v>
      </c>
      <c r="N40">
        <f>INDEX(SchnittGes2!N:N,MATCH(L40,SchnittGes2!L:L,0))+INDEX(Schnitt3!N:N,MATCH(L40,Schnitt3!L:L,0))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INDEX(SchnittGes2!M:M,MATCH(L41,SchnittGes2!L:L,0))+INDEX(Schnitt3!M:M,MATCH(L41,Schnitt3!L:L,0))</f>
        <v>3662</v>
      </c>
      <c r="N41">
        <f>INDEX(SchnittGes2!N:N,MATCH(L41,SchnittGes2!L:L,0))+INDEX(Schnitt3!N:N,MATCH(L41,Schnitt3!L:L,0))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INDEX(SchnittGes2!M:M,MATCH(L42,SchnittGes2!L:L,0))+INDEX(Schnitt3!M:M,MATCH(L42,Schnitt3!L:L,0))</f>
        <v>3174</v>
      </c>
      <c r="N42">
        <f>INDEX(SchnittGes2!N:N,MATCH(L42,SchnittGes2!L:L,0))+INDEX(Schnitt3!N:N,MATCH(L42,Schnitt3!L:L,0))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INDEX(SchnittGes2!M:M,MATCH(L43,SchnittGes2!L:L,0))+INDEX(Schnitt3!M:M,MATCH(L43,Schnitt3!L:L,0))</f>
        <v>3333</v>
      </c>
      <c r="N43">
        <f>INDEX(SchnittGes2!N:N,MATCH(L43,SchnittGes2!L:L,0))+INDEX(Schnitt3!N:N,MATCH(L43,Schnitt3!L:L,0))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INDEX(SchnittGes2!M:M,MATCH(L44,SchnittGes2!L:L,0))+INDEX(Schnitt3!M:M,MATCH(L44,Schnitt3!L:L,0))</f>
        <v>1890</v>
      </c>
      <c r="N44">
        <f>INDEX(SchnittGes2!N:N,MATCH(L44,SchnittGes2!L:L,0))+INDEX(Schnitt3!N:N,MATCH(L44,Schnitt3!L:L,0))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INDEX(SchnittGes2!M:M,MATCH(L45,SchnittGes2!L:L,0))+INDEX(Schnitt3!M:M,MATCH(L45,Schnitt3!L:L,0))</f>
        <v>1956</v>
      </c>
      <c r="N45">
        <f>INDEX(SchnittGes2!N:N,MATCH(L45,SchnittGes2!L:L,0))+INDEX(Schnitt3!N:N,MATCH(L45,Schnitt3!L:L,0))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INDEX(SchnittGes2!M:M,MATCH(L46,SchnittGes2!L:L,0))+INDEX(Schnitt3!M:M,MATCH(L46,Schnitt3!L:L,0))</f>
        <v>3697</v>
      </c>
      <c r="N46">
        <f>INDEX(SchnittGes2!N:N,MATCH(L46,SchnittGes2!L:L,0))+INDEX(Schnitt3!N:N,MATCH(L46,Schnitt3!L:L,0))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INDEX(SchnittGes2!M:M,MATCH(L47,SchnittGes2!L:L,0))+INDEX(Schnitt3!M:M,MATCH(L47,Schnitt3!L:L,0))</f>
        <v>3031</v>
      </c>
      <c r="N47">
        <f>INDEX(SchnittGes2!N:N,MATCH(L47,SchnittGes2!L:L,0))+INDEX(Schnitt3!N:N,MATCH(L47,Schnitt3!L:L,0))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INDEX(SchnittGes2!M:M,MATCH(L48,SchnittGes2!L:L,0))+INDEX(Schnitt3!M:M,MATCH(L48,Schnitt3!L:L,0))</f>
        <v>1157</v>
      </c>
      <c r="N48">
        <f>INDEX(SchnittGes2!N:N,MATCH(L48,SchnittGes2!L:L,0))+INDEX(Schnitt3!N:N,MATCH(L48,Schnitt3!L:L,0))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INDEX(SchnittGes2!M:M,MATCH(L50,SchnittGes2!L:L,0))+INDEX(Schnitt3!M:M,MATCH(L50,Schnitt3!L:L,0))</f>
        <v>3008</v>
      </c>
      <c r="N50">
        <f>INDEX(SchnittGes2!N:N,MATCH(L50,SchnittGes2!L:L,0))+INDEX(Schnitt3!N:N,MATCH(L50,Schnitt3!L:L,0))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INDEX(SchnittGes2!M:M,MATCH(L54,SchnittGes2!L:L,0))+INDEX(Schnitt3!M:M,MATCH(L54,Schnitt3!L:L,0))</f>
        <v>1774</v>
      </c>
      <c r="N54">
        <f>INDEX(SchnittGes2!N:N,MATCH(L54,SchnittGes2!L:L,0))+INDEX(Schnitt3!N:N,MATCH(L54,Schnitt3!L:L,0))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INDEX(SchnittGes2!M:M,MATCH(L55,SchnittGes2!L:L,0))+INDEX(Schnitt3!M:M,MATCH(L55,Schnitt3!L:L,0))</f>
        <v>1848</v>
      </c>
      <c r="N55">
        <f>INDEX(SchnittGes2!N:N,MATCH(L55,SchnittGes2!L:L,0))+INDEX(Schnitt3!N:N,MATCH(L55,Schnitt3!L:L,0))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INDEX(SchnittGes2!M:M,MATCH(L56,SchnittGes2!L:L,0))+INDEX(Schnitt3!M:M,MATCH(L56,Schnitt3!L:L,0))</f>
        <v>3721</v>
      </c>
      <c r="N56">
        <f>INDEX(SchnittGes2!N:N,MATCH(L56,SchnittGes2!L:L,0))+INDEX(Schnitt3!N:N,MATCH(L56,Schnitt3!L:L,0))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INDEX(SchnittGes2!M:M,MATCH(L58,SchnittGes2!L:L,0))+INDEX(Schnitt3!M:M,MATCH(L58,Schnitt3!L:L,0))</f>
        <v>1951</v>
      </c>
      <c r="N58">
        <f>INDEX(SchnittGes2!N:N,MATCH(L58,SchnittGes2!L:L,0))+INDEX(Schnitt3!N:N,MATCH(L58,Schnitt3!L:L,0))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INDEX(SchnittGes2!M:M,MATCH(L59,SchnittGes2!L:L,0))+INDEX(Schnitt3!M:M,MATCH(L59,Schnitt3!L:L,0))</f>
        <v>2429</v>
      </c>
      <c r="N59">
        <f>INDEX(SchnittGes2!N:N,MATCH(L59,SchnittGes2!L:L,0))+INDEX(Schnitt3!N:N,MATCH(L59,Schnitt3!L:L,0))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INDEX(SchnittGes2!M:M,MATCH(L60,SchnittGes2!L:L,0))+INDEX(Schnitt3!M:M,MATCH(L60,Schnitt3!L:L,0))</f>
        <v>2060</v>
      </c>
      <c r="N60">
        <f>INDEX(SchnittGes2!N:N,MATCH(L60,SchnittGes2!L:L,0))+INDEX(Schnitt3!N:N,MATCH(L60,Schnitt3!L:L,0))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INDEX(SchnittGes2!M:M,MATCH(L62,SchnittGes2!L:L,0))+INDEX(Schnitt3!M:M,MATCH(L62,Schnitt3!L:L,0))</f>
        <v>459</v>
      </c>
      <c r="N62">
        <f>INDEX(SchnittGes2!N:N,MATCH(L62,SchnittGes2!L:L,0))+INDEX(Schnitt3!N:N,MATCH(L62,Schnitt3!L:L,0))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0</v>
      </c>
      <c r="M68">
        <f>INDEX(SchnittGes2!M:M,MATCH(L68,SchnittGes2!L:L,0))+INDEX(Schnitt3!M:M,MATCH(L68,Schnitt3!L:L,0))</f>
        <v>0</v>
      </c>
      <c r="N68">
        <f>INDEX(SchnittGes2!N:N,MATCH(L68,SchnittGes2!L:L,0))+INDEX(Schnitt3!N:N,MATCH(L68,Schnitt3!L:L,0))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0</v>
      </c>
      <c r="M69">
        <f>INDEX(SchnittGes2!M:M,MATCH(L69,SchnittGes2!L:L,0))+INDEX(Schnitt3!M:M,MATCH(L69,Schnitt3!L:L,0))</f>
        <v>0</v>
      </c>
      <c r="N69">
        <f>INDEX(SchnittGes2!N:N,MATCH(L69,SchnittGes2!L:L,0))+INDEX(Schnitt3!N:N,MATCH(L69,Schnitt3!L:L,0))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zoomScaleNormal="100" workbookViewId="0">
      <selection activeCell="C7" sqref="C7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+Spielzettel4!T2</f>
        <v>4</v>
      </c>
      <c r="F6" s="318"/>
      <c r="P6" s="140" t="s">
        <v>1838</v>
      </c>
      <c r="Q6" s="319" t="str">
        <f>+Spielzettel4!U1</f>
        <v>15.02./16.02.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+Spielzettel4!F2</f>
        <v>Regensburg Super Bowl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+Spielzettel4!F1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2367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C7" sqref="C7"/>
      <selection pane="bottomLeft" activeCell="C7" sqref="C7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Schlüssel!$BU$1</f>
        <v>15.02./16.02.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Schlüssel!$BK$2</f>
        <v>Regensburg Super Bowl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VLOOKUP(B2,Schlüssel!$A$5:$DZ$14,63)</f>
        <v>10</v>
      </c>
      <c r="E22" s="347"/>
      <c r="F22" s="347">
        <f>VLOOKUP(B2,Schlüssel!$A$5:$DZ$14,64)</f>
        <v>9</v>
      </c>
      <c r="G22" s="347"/>
      <c r="H22" s="347">
        <f>VLOOKUP(B2,Schlüssel!$A$5:$DZ$14,65)</f>
        <v>7</v>
      </c>
      <c r="I22" s="347"/>
      <c r="J22" s="347">
        <f>VLOOKUP(B2,Schlüssel!$A$5:$DZ$14,66)</f>
        <v>4</v>
      </c>
      <c r="K22" s="347"/>
      <c r="L22" s="347">
        <f>VLOOKUP(B2,Schlüssel!$A$5:$DZ$14,67)</f>
        <v>6</v>
      </c>
      <c r="M22" s="347"/>
      <c r="N22" s="347">
        <f>VLOOKUP(B2,Schlüssel!$A$5:$DZ$14,68)</f>
        <v>2</v>
      </c>
      <c r="O22" s="347"/>
      <c r="P22" s="347">
        <f>VLOOKUP(B2,Schlüssel!$A$5:$DZ$14,69)</f>
        <v>8</v>
      </c>
      <c r="Q22" s="347"/>
      <c r="R22" s="347">
        <f>VLOOKUP(B2,Schlüssel!$A$5:$DZ$14,70)</f>
        <v>3</v>
      </c>
      <c r="S22" s="347"/>
      <c r="T22" s="347">
        <f>VLOOKUP(B2,Schlüssel!$A$5:$DZ$14,71)</f>
        <v>5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High Roller Rosenheim 1</v>
      </c>
      <c r="E23" s="345"/>
      <c r="F23" s="344" t="str">
        <f>VLOOKUP(F22,Schlüssel!$A$5:$K$14,2)</f>
        <v>Bowlinghaus Bamberg 1</v>
      </c>
      <c r="G23" s="345"/>
      <c r="H23" s="344" t="str">
        <f>VLOOKUP(H22,Schlüssel!$A$5:$K$14,2)</f>
        <v>Schanzer Ingolstadt 1</v>
      </c>
      <c r="I23" s="345"/>
      <c r="J23" s="344" t="str">
        <f>VLOOKUP(J22,Schlüssel!$A$5:$K$14,2)</f>
        <v>SG DJK Rimpar</v>
      </c>
      <c r="K23" s="345"/>
      <c r="L23" s="344" t="str">
        <f>VLOOKUP(L22,Schlüssel!$A$5:$K$14,2)</f>
        <v>SG Rottendorf 1</v>
      </c>
      <c r="M23" s="345"/>
      <c r="N23" s="344" t="str">
        <f>VLOOKUP(N22,Schlüssel!$A$5:$K$14,2)</f>
        <v>Bajuwaren München 1</v>
      </c>
      <c r="O23" s="345"/>
      <c r="P23" s="344" t="str">
        <f>VLOOKUP(P22,Schlüssel!$A$5:$K$14,2)</f>
        <v>BC EMAX Unterföhring 2</v>
      </c>
      <c r="Q23" s="345"/>
      <c r="R23" s="344" t="str">
        <f>VLOOKUP(R22,Schlüssel!$A$5:$K$14,2)</f>
        <v>BK München 3</v>
      </c>
      <c r="S23" s="345"/>
      <c r="T23" s="344" t="str">
        <f>VLOOKUP(T22,Schlüssel!$A$5:$K$14,2)</f>
        <v>RW Lichtenhof Stein 1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Schlüssel!$BU$1</f>
        <v>15.02./16.02.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Schlüssel!$BK$2</f>
        <v>Regensburg Super Bowl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VLOOKUP(B31,Schlüssel!$A$5:$DZ$14,63)</f>
        <v>4</v>
      </c>
      <c r="E51" s="347"/>
      <c r="F51" s="347">
        <f>VLOOKUP(B31,Schlüssel!$A$5:$DZ$14,64)</f>
        <v>5</v>
      </c>
      <c r="G51" s="347"/>
      <c r="H51" s="347">
        <f>VLOOKUP(B31,Schlüssel!$A$5:$DZ$14,65)</f>
        <v>9</v>
      </c>
      <c r="I51" s="347"/>
      <c r="J51" s="347">
        <f>VLOOKUP(B31,Schlüssel!$A$5:$DZ$14,66)</f>
        <v>6</v>
      </c>
      <c r="K51" s="347"/>
      <c r="L51" s="347">
        <f>VLOOKUP(B31,Schlüssel!$A$5:$DZ$14,67)</f>
        <v>7</v>
      </c>
      <c r="M51" s="347"/>
      <c r="N51" s="347">
        <f>VLOOKUP(B31,Schlüssel!$A$5:$DZ$14,68)</f>
        <v>1</v>
      </c>
      <c r="O51" s="347"/>
      <c r="P51" s="347">
        <f>VLOOKUP(B31,Schlüssel!$A$5:$DZ$14,69)</f>
        <v>3</v>
      </c>
      <c r="Q51" s="347"/>
      <c r="R51" s="347">
        <f>VLOOKUP(B31,Schlüssel!$A$5:$DZ$14,70)</f>
        <v>10</v>
      </c>
      <c r="S51" s="347"/>
      <c r="T51" s="347">
        <f>VLOOKUP(B31,Schlüssel!$A$5:$DZ$14,71)</f>
        <v>8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SG DJK Rimpar</v>
      </c>
      <c r="E52" s="345"/>
      <c r="F52" s="344" t="str">
        <f>VLOOKUP(F51,Schlüssel!$A$5:$K$14,2)</f>
        <v>RW Lichtenhof Stein 1</v>
      </c>
      <c r="G52" s="345"/>
      <c r="H52" s="344" t="str">
        <f>VLOOKUP(H51,Schlüssel!$A$5:$K$14,2)</f>
        <v>Bowlinghaus Bamberg 1</v>
      </c>
      <c r="I52" s="345"/>
      <c r="J52" s="344" t="str">
        <f>VLOOKUP(J51,Schlüssel!$A$5:$K$14,2)</f>
        <v>SG Rottendorf 1</v>
      </c>
      <c r="K52" s="345"/>
      <c r="L52" s="344" t="str">
        <f>VLOOKUP(L51,Schlüssel!$A$5:$K$14,2)</f>
        <v>Schanzer Ingolstadt 1</v>
      </c>
      <c r="M52" s="345"/>
      <c r="N52" s="344" t="str">
        <f>VLOOKUP(N51,Schlüssel!$A$5:$K$14,2)</f>
        <v>BC Comet Nürnberg</v>
      </c>
      <c r="O52" s="345"/>
      <c r="P52" s="344" t="str">
        <f>VLOOKUP(P51,Schlüssel!$A$5:$K$14,2)</f>
        <v>BK München 3</v>
      </c>
      <c r="Q52" s="345"/>
      <c r="R52" s="344" t="str">
        <f>VLOOKUP(R51,Schlüssel!$A$5:$K$14,2)</f>
        <v>High Roller Rosenheim 1</v>
      </c>
      <c r="S52" s="345"/>
      <c r="T52" s="344" t="str">
        <f>VLOOKUP(T51,Schlüssel!$A$5:$K$14,2)</f>
        <v>BC EMAX Unterföhring 2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Schlüssel!$BU$1</f>
        <v>15.02./16.02.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Schlüssel!$BK$2</f>
        <v>Regensburg Super Bowl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VLOOKUP(B60,Schlüssel!$A$5:$DZ$14,63)</f>
        <v>8</v>
      </c>
      <c r="E80" s="347"/>
      <c r="F80" s="347">
        <f>VLOOKUP(B60,Schlüssel!$A$5:$DZ$14,64)</f>
        <v>4</v>
      </c>
      <c r="G80" s="347"/>
      <c r="H80" s="347">
        <f>VLOOKUP(B60,Schlüssel!$A$5:$DZ$14,65)</f>
        <v>5</v>
      </c>
      <c r="I80" s="347"/>
      <c r="J80" s="347">
        <f>VLOOKUP(B60,Schlüssel!$A$5:$DZ$14,66)</f>
        <v>7</v>
      </c>
      <c r="K80" s="347"/>
      <c r="L80" s="347">
        <f>VLOOKUP(B60,Schlüssel!$A$5:$DZ$14,67)</f>
        <v>9</v>
      </c>
      <c r="M80" s="347"/>
      <c r="N80" s="347">
        <f>VLOOKUP(B60,Schlüssel!$A$5:$DZ$14,68)</f>
        <v>6</v>
      </c>
      <c r="O80" s="347"/>
      <c r="P80" s="347">
        <f>VLOOKUP(B60,Schlüssel!$A$5:$DZ$14,69)</f>
        <v>2</v>
      </c>
      <c r="Q80" s="347"/>
      <c r="R80" s="347">
        <f>VLOOKUP(B60,Schlüssel!$A$5:$DZ$14,70)</f>
        <v>1</v>
      </c>
      <c r="S80" s="347"/>
      <c r="T80" s="347">
        <f>VLOOKUP(B60,Schlüssel!$A$5:$DZ$14,71)</f>
        <v>10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BC EMAX Unterföhring 2</v>
      </c>
      <c r="E81" s="345"/>
      <c r="F81" s="344" t="str">
        <f>VLOOKUP(F80,Schlüssel!$A$5:$K$14,2)</f>
        <v>SG DJK Rimpar</v>
      </c>
      <c r="G81" s="345"/>
      <c r="H81" s="344" t="str">
        <f>VLOOKUP(H80,Schlüssel!$A$5:$K$14,2)</f>
        <v>RW Lichtenhof Stein 1</v>
      </c>
      <c r="I81" s="345"/>
      <c r="J81" s="344" t="str">
        <f>VLOOKUP(J80,Schlüssel!$A$5:$K$14,2)</f>
        <v>Schanzer Ingolstadt 1</v>
      </c>
      <c r="K81" s="345"/>
      <c r="L81" s="344" t="str">
        <f>VLOOKUP(L80,Schlüssel!$A$5:$K$14,2)</f>
        <v>Bowlinghaus Bamberg 1</v>
      </c>
      <c r="M81" s="345"/>
      <c r="N81" s="344" t="str">
        <f>VLOOKUP(N80,Schlüssel!$A$5:$K$14,2)</f>
        <v>SG Rottendorf 1</v>
      </c>
      <c r="O81" s="345"/>
      <c r="P81" s="344" t="str">
        <f>VLOOKUP(P80,Schlüssel!$A$5:$K$14,2)</f>
        <v>Bajuwaren München 1</v>
      </c>
      <c r="Q81" s="345"/>
      <c r="R81" s="344" t="str">
        <f>VLOOKUP(R80,Schlüssel!$A$5:$K$14,2)</f>
        <v>BC Comet Nürnberg</v>
      </c>
      <c r="S81" s="345"/>
      <c r="T81" s="344" t="str">
        <f>VLOOKUP(T80,Schlüssel!$A$5:$K$14,2)</f>
        <v>High Roller Rosenheim 1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Schlüssel!$BU$1</f>
        <v>15.02./16.02.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Schlüssel!$BK$2</f>
        <v>Regensburg Super Bowl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VLOOKUP(B89,Schlüssel!$A$5:$DZ$14,63)</f>
        <v>2</v>
      </c>
      <c r="E109" s="347"/>
      <c r="F109" s="347">
        <f>VLOOKUP(B89,Schlüssel!$A$5:$DZ$14,64)</f>
        <v>3</v>
      </c>
      <c r="G109" s="347"/>
      <c r="H109" s="347">
        <f>VLOOKUP(B89,Schlüssel!$A$5:$DZ$14,65)</f>
        <v>10</v>
      </c>
      <c r="I109" s="347"/>
      <c r="J109" s="347">
        <f>VLOOKUP(B89,Schlüssel!$A$5:$DZ$14,66)</f>
        <v>1</v>
      </c>
      <c r="K109" s="347"/>
      <c r="L109" s="347">
        <f>VLOOKUP(B89,Schlüssel!$A$5:$DZ$14,67)</f>
        <v>8</v>
      </c>
      <c r="M109" s="347"/>
      <c r="N109" s="347">
        <f>VLOOKUP(B89,Schlüssel!$A$5:$DZ$14,68)</f>
        <v>7</v>
      </c>
      <c r="O109" s="347"/>
      <c r="P109" s="347">
        <f>VLOOKUP(B89,Schlüssel!$A$5:$DZ$14,69)</f>
        <v>9</v>
      </c>
      <c r="Q109" s="347"/>
      <c r="R109" s="347">
        <f>VLOOKUP(B89,Schlüssel!$A$5:$DZ$14,70)</f>
        <v>5</v>
      </c>
      <c r="S109" s="347"/>
      <c r="T109" s="347">
        <f>VLOOKUP(B89,Schlüssel!$A$5:$DZ$14,71)</f>
        <v>6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Bajuwaren München 1</v>
      </c>
      <c r="E110" s="345"/>
      <c r="F110" s="344" t="str">
        <f>VLOOKUP(F109,Schlüssel!$A$5:$K$14,2)</f>
        <v>BK München 3</v>
      </c>
      <c r="G110" s="345"/>
      <c r="H110" s="344" t="str">
        <f>VLOOKUP(H109,Schlüssel!$A$5:$K$14,2)</f>
        <v>High Roller Rosenheim 1</v>
      </c>
      <c r="I110" s="345"/>
      <c r="J110" s="344" t="str">
        <f>VLOOKUP(J109,Schlüssel!$A$5:$K$14,2)</f>
        <v>BC Comet Nürnberg</v>
      </c>
      <c r="K110" s="345"/>
      <c r="L110" s="344" t="str">
        <f>VLOOKUP(L109,Schlüssel!$A$5:$K$14,2)</f>
        <v>BC EMAX Unterföhring 2</v>
      </c>
      <c r="M110" s="345"/>
      <c r="N110" s="344" t="str">
        <f>VLOOKUP(N109,Schlüssel!$A$5:$K$14,2)</f>
        <v>Schanzer Ingolstadt 1</v>
      </c>
      <c r="O110" s="345"/>
      <c r="P110" s="344" t="str">
        <f>VLOOKUP(P109,Schlüssel!$A$5:$K$14,2)</f>
        <v>Bowlinghaus Bamberg 1</v>
      </c>
      <c r="Q110" s="345"/>
      <c r="R110" s="344" t="str">
        <f>VLOOKUP(R109,Schlüssel!$A$5:$K$14,2)</f>
        <v>RW Lichtenhof Stein 1</v>
      </c>
      <c r="S110" s="345"/>
      <c r="T110" s="344" t="str">
        <f>VLOOKUP(T109,Schlüssel!$A$5:$K$14,2)</f>
        <v>SG Rottendorf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Schlüssel!$BU$1</f>
        <v>15.02./16.02.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Schlüssel!$BK$2</f>
        <v>Regensburg Super Bowl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VLOOKUP(B118,Schlüssel!$A$5:$DZ$14,63)</f>
        <v>7</v>
      </c>
      <c r="E138" s="347"/>
      <c r="F138" s="347">
        <f>VLOOKUP(B118,Schlüssel!$A$5:$DZ$14,64)</f>
        <v>2</v>
      </c>
      <c r="G138" s="347"/>
      <c r="H138" s="347">
        <f>VLOOKUP(B118,Schlüssel!$A$5:$DZ$14,65)</f>
        <v>3</v>
      </c>
      <c r="I138" s="347"/>
      <c r="J138" s="347">
        <f>VLOOKUP(B118,Schlüssel!$A$5:$DZ$14,66)</f>
        <v>8</v>
      </c>
      <c r="K138" s="347"/>
      <c r="L138" s="347">
        <f>VLOOKUP(B118,Schlüssel!$A$5:$DZ$14,67)</f>
        <v>10</v>
      </c>
      <c r="M138" s="347"/>
      <c r="N138" s="347">
        <f>VLOOKUP(B118,Schlüssel!$A$5:$DZ$14,68)</f>
        <v>9</v>
      </c>
      <c r="O138" s="347"/>
      <c r="P138" s="347">
        <f>VLOOKUP(B118,Schlüssel!$A$5:$DZ$14,69)</f>
        <v>6</v>
      </c>
      <c r="Q138" s="347"/>
      <c r="R138" s="347">
        <f>VLOOKUP(B118,Schlüssel!$A$5:$DZ$14,70)</f>
        <v>4</v>
      </c>
      <c r="S138" s="347"/>
      <c r="T138" s="347">
        <f>VLOOKUP(B118,Schlüssel!$A$5:$DZ$14,71)</f>
        <v>1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Schanzer Ingolstadt 1</v>
      </c>
      <c r="E139" s="345"/>
      <c r="F139" s="344" t="str">
        <f>VLOOKUP(F138,Schlüssel!$A$5:$K$14,2)</f>
        <v>Bajuwaren München 1</v>
      </c>
      <c r="G139" s="345"/>
      <c r="H139" s="344" t="str">
        <f>VLOOKUP(H138,Schlüssel!$A$5:$K$14,2)</f>
        <v>BK München 3</v>
      </c>
      <c r="I139" s="345"/>
      <c r="J139" s="344" t="str">
        <f>VLOOKUP(J138,Schlüssel!$A$5:$K$14,2)</f>
        <v>BC EMAX Unterföhring 2</v>
      </c>
      <c r="K139" s="345"/>
      <c r="L139" s="344" t="str">
        <f>VLOOKUP(L138,Schlüssel!$A$5:$K$14,2)</f>
        <v>High Roller Rosenheim 1</v>
      </c>
      <c r="M139" s="345"/>
      <c r="N139" s="344" t="str">
        <f>VLOOKUP(N138,Schlüssel!$A$5:$K$14,2)</f>
        <v>Bowlinghaus Bamberg 1</v>
      </c>
      <c r="O139" s="345"/>
      <c r="P139" s="344" t="str">
        <f>VLOOKUP(P138,Schlüssel!$A$5:$K$14,2)</f>
        <v>SG Rottendorf 1</v>
      </c>
      <c r="Q139" s="345"/>
      <c r="R139" s="344" t="str">
        <f>VLOOKUP(R138,Schlüssel!$A$5:$K$14,2)</f>
        <v>SG DJK Rimpar</v>
      </c>
      <c r="S139" s="345"/>
      <c r="T139" s="344" t="str">
        <f>VLOOKUP(T138,Schlüssel!$A$5:$K$14,2)</f>
        <v>BC Comet Nürnberg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Schlüssel!$BU$1</f>
        <v>15.02./16.02.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Schlüssel!$BK$2</f>
        <v>Regensburg Super Bowl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VLOOKUP(B147,Schlüssel!$A$5:$DZ$14,63)</f>
        <v>9</v>
      </c>
      <c r="E167" s="347"/>
      <c r="F167" s="347">
        <f>VLOOKUP(B147,Schlüssel!$A$5:$DZ$14,64)</f>
        <v>10</v>
      </c>
      <c r="G167" s="347"/>
      <c r="H167" s="347">
        <f>VLOOKUP(B147,Schlüssel!$A$5:$DZ$14,65)</f>
        <v>8</v>
      </c>
      <c r="I167" s="347"/>
      <c r="J167" s="347">
        <f>VLOOKUP(B147,Schlüssel!$A$5:$DZ$14,66)</f>
        <v>2</v>
      </c>
      <c r="K167" s="347"/>
      <c r="L167" s="347">
        <f>VLOOKUP(B147,Schlüssel!$A$5:$DZ$14,67)</f>
        <v>1</v>
      </c>
      <c r="M167" s="347"/>
      <c r="N167" s="347">
        <f>VLOOKUP(B147,Schlüssel!$A$5:$DZ$14,68)</f>
        <v>3</v>
      </c>
      <c r="O167" s="347"/>
      <c r="P167" s="347">
        <f>VLOOKUP(B147,Schlüssel!$A$5:$DZ$14,69)</f>
        <v>5</v>
      </c>
      <c r="Q167" s="347"/>
      <c r="R167" s="347">
        <f>VLOOKUP(B147,Schlüssel!$A$5:$DZ$14,70)</f>
        <v>7</v>
      </c>
      <c r="S167" s="347"/>
      <c r="T167" s="347">
        <f>VLOOKUP(B147,Schlüssel!$A$5:$DZ$14,71)</f>
        <v>4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Bowlinghaus Bamberg 1</v>
      </c>
      <c r="E168" s="345"/>
      <c r="F168" s="344" t="str">
        <f>VLOOKUP(F167,Schlüssel!$A$5:$K$14,2)</f>
        <v>High Roller Rosenheim 1</v>
      </c>
      <c r="G168" s="345"/>
      <c r="H168" s="344" t="str">
        <f>VLOOKUP(H167,Schlüssel!$A$5:$K$14,2)</f>
        <v>BC EMAX Unterföhring 2</v>
      </c>
      <c r="I168" s="345"/>
      <c r="J168" s="344" t="str">
        <f>VLOOKUP(J167,Schlüssel!$A$5:$K$14,2)</f>
        <v>Bajuwaren München 1</v>
      </c>
      <c r="K168" s="345"/>
      <c r="L168" s="344" t="str">
        <f>VLOOKUP(L167,Schlüssel!$A$5:$K$14,2)</f>
        <v>BC Comet Nürnberg</v>
      </c>
      <c r="M168" s="345"/>
      <c r="N168" s="344" t="str">
        <f>VLOOKUP(N167,Schlüssel!$A$5:$K$14,2)</f>
        <v>BK München 3</v>
      </c>
      <c r="O168" s="345"/>
      <c r="P168" s="344" t="str">
        <f>VLOOKUP(P167,Schlüssel!$A$5:$K$14,2)</f>
        <v>RW Lichtenhof Stein 1</v>
      </c>
      <c r="Q168" s="345"/>
      <c r="R168" s="344" t="str">
        <f>VLOOKUP(R167,Schlüssel!$A$5:$K$14,2)</f>
        <v>Schanzer Ingolstadt 1</v>
      </c>
      <c r="S168" s="345"/>
      <c r="T168" s="344" t="str">
        <f>VLOOKUP(T167,Schlüssel!$A$5:$K$14,2)</f>
        <v>SG DJK Rimpar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Schlüssel!$BU$1</f>
        <v>15.02./16.02.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Schlüssel!$BK$2</f>
        <v>Regensburg Super Bowl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VLOOKUP(B176,Schlüssel!$A$5:$DZ$14,63)</f>
        <v>5</v>
      </c>
      <c r="E196" s="347"/>
      <c r="F196" s="347">
        <f>VLOOKUP(B176,Schlüssel!$A$5:$DZ$14,64)</f>
        <v>8</v>
      </c>
      <c r="G196" s="347"/>
      <c r="H196" s="347">
        <f>VLOOKUP(B176,Schlüssel!$A$5:$DZ$14,65)</f>
        <v>1</v>
      </c>
      <c r="I196" s="347"/>
      <c r="J196" s="347">
        <f>VLOOKUP(B176,Schlüssel!$A$5:$DZ$14,66)</f>
        <v>3</v>
      </c>
      <c r="K196" s="347"/>
      <c r="L196" s="347">
        <f>VLOOKUP(B176,Schlüssel!$A$5:$DZ$14,67)</f>
        <v>2</v>
      </c>
      <c r="M196" s="347"/>
      <c r="N196" s="347">
        <f>VLOOKUP(B176,Schlüssel!$A$5:$DZ$14,68)</f>
        <v>4</v>
      </c>
      <c r="O196" s="347"/>
      <c r="P196" s="347">
        <f>VLOOKUP(B176,Schlüssel!$A$5:$DZ$14,69)</f>
        <v>10</v>
      </c>
      <c r="Q196" s="347"/>
      <c r="R196" s="347">
        <f>VLOOKUP(B176,Schlüssel!$A$5:$DZ$14,70)</f>
        <v>6</v>
      </c>
      <c r="S196" s="347"/>
      <c r="T196" s="347">
        <f>VLOOKUP(B176,Schlüssel!$A$5:$DZ$14,71)</f>
        <v>9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RW Lichtenhof Stein 1</v>
      </c>
      <c r="E197" s="345"/>
      <c r="F197" s="344" t="str">
        <f>VLOOKUP(F196,Schlüssel!$A$5:$K$14,2)</f>
        <v>BC EMAX Unterföhring 2</v>
      </c>
      <c r="G197" s="345"/>
      <c r="H197" s="344" t="str">
        <f>VLOOKUP(H196,Schlüssel!$A$5:$K$14,2)</f>
        <v>BC Comet Nürnberg</v>
      </c>
      <c r="I197" s="345"/>
      <c r="J197" s="344" t="str">
        <f>VLOOKUP(J196,Schlüssel!$A$5:$K$14,2)</f>
        <v>BK München 3</v>
      </c>
      <c r="K197" s="345"/>
      <c r="L197" s="344" t="str">
        <f>VLOOKUP(L196,Schlüssel!$A$5:$K$14,2)</f>
        <v>Bajuwaren München 1</v>
      </c>
      <c r="M197" s="345"/>
      <c r="N197" s="344" t="str">
        <f>VLOOKUP(N196,Schlüssel!$A$5:$K$14,2)</f>
        <v>SG DJK Rimpar</v>
      </c>
      <c r="O197" s="345"/>
      <c r="P197" s="344" t="str">
        <f>VLOOKUP(P196,Schlüssel!$A$5:$K$14,2)</f>
        <v>High Roller Rosenheim 1</v>
      </c>
      <c r="Q197" s="345"/>
      <c r="R197" s="344" t="str">
        <f>VLOOKUP(R196,Schlüssel!$A$5:$K$14,2)</f>
        <v>SG Rottendorf 1</v>
      </c>
      <c r="S197" s="345"/>
      <c r="T197" s="344" t="str">
        <f>VLOOKUP(T196,Schlüssel!$A$5:$K$14,2)</f>
        <v>Bowlinghaus Bamberg 1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Schlüssel!$BU$1</f>
        <v>15.02./16.02.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Schlüssel!$BK$2</f>
        <v>Regensburg Super Bowl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VLOOKUP(B205,Schlüssel!$A$5:$DZ$14,63)</f>
        <v>3</v>
      </c>
      <c r="E225" s="347"/>
      <c r="F225" s="347">
        <f>VLOOKUP(B205,Schlüssel!$A$5:$DZ$14,64)</f>
        <v>7</v>
      </c>
      <c r="G225" s="347"/>
      <c r="H225" s="347">
        <f>VLOOKUP(B205,Schlüssel!$A$5:$DZ$14,65)</f>
        <v>6</v>
      </c>
      <c r="I225" s="347"/>
      <c r="J225" s="347">
        <f>VLOOKUP(B205,Schlüssel!$A$5:$DZ$14,66)</f>
        <v>5</v>
      </c>
      <c r="K225" s="347"/>
      <c r="L225" s="347">
        <f>VLOOKUP(B205,Schlüssel!$A$5:$DZ$14,67)</f>
        <v>4</v>
      </c>
      <c r="M225" s="347"/>
      <c r="N225" s="347">
        <f>VLOOKUP(B205,Schlüssel!$A$5:$DZ$14,68)</f>
        <v>10</v>
      </c>
      <c r="O225" s="347"/>
      <c r="P225" s="347">
        <f>VLOOKUP(B205,Schlüssel!$A$5:$DZ$14,69)</f>
        <v>1</v>
      </c>
      <c r="Q225" s="347"/>
      <c r="R225" s="347">
        <f>VLOOKUP(B205,Schlüssel!$A$5:$DZ$14,70)</f>
        <v>9</v>
      </c>
      <c r="S225" s="347"/>
      <c r="T225" s="347">
        <f>VLOOKUP(B205,Schlüssel!$A$5:$DZ$14,71)</f>
        <v>2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BK München 3</v>
      </c>
      <c r="E226" s="345"/>
      <c r="F226" s="344" t="str">
        <f>VLOOKUP(F225,Schlüssel!$A$5:$K$14,2)</f>
        <v>Schanzer Ingolstadt 1</v>
      </c>
      <c r="G226" s="345"/>
      <c r="H226" s="344" t="str">
        <f>VLOOKUP(H225,Schlüssel!$A$5:$K$14,2)</f>
        <v>SG Rottendorf 1</v>
      </c>
      <c r="I226" s="345"/>
      <c r="J226" s="344" t="str">
        <f>VLOOKUP(J225,Schlüssel!$A$5:$K$14,2)</f>
        <v>RW Lichtenhof Stein 1</v>
      </c>
      <c r="K226" s="345"/>
      <c r="L226" s="344" t="str">
        <f>VLOOKUP(L225,Schlüssel!$A$5:$K$14,2)</f>
        <v>SG DJK Rimpar</v>
      </c>
      <c r="M226" s="345"/>
      <c r="N226" s="344" t="str">
        <f>VLOOKUP(N225,Schlüssel!$A$5:$K$14,2)</f>
        <v>High Roller Rosenheim 1</v>
      </c>
      <c r="O226" s="345"/>
      <c r="P226" s="344" t="str">
        <f>VLOOKUP(P225,Schlüssel!$A$5:$K$14,2)</f>
        <v>BC Comet Nürnberg</v>
      </c>
      <c r="Q226" s="345"/>
      <c r="R226" s="344" t="str">
        <f>VLOOKUP(R225,Schlüssel!$A$5:$K$14,2)</f>
        <v>Bowlinghaus Bamberg 1</v>
      </c>
      <c r="S226" s="345"/>
      <c r="T226" s="344" t="str">
        <f>VLOOKUP(T225,Schlüssel!$A$5:$K$14,2)</f>
        <v>Bajuwaren München 1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Schlüssel!$BU$1</f>
        <v>15.02./16.02.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Schlüssel!$BK$2</f>
        <v>Regensburg Super Bowl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VLOOKUP(B234,Schlüssel!$A$5:$DZ$14,63)</f>
        <v>6</v>
      </c>
      <c r="E254" s="347"/>
      <c r="F254" s="347">
        <f>VLOOKUP(B234,Schlüssel!$A$5:$DZ$14,64)</f>
        <v>1</v>
      </c>
      <c r="G254" s="347"/>
      <c r="H254" s="347">
        <f>VLOOKUP(B234,Schlüssel!$A$5:$DZ$14,65)</f>
        <v>2</v>
      </c>
      <c r="I254" s="347"/>
      <c r="J254" s="347">
        <f>VLOOKUP(B234,Schlüssel!$A$5:$DZ$14,66)</f>
        <v>10</v>
      </c>
      <c r="K254" s="347"/>
      <c r="L254" s="347">
        <f>VLOOKUP(B234,Schlüssel!$A$5:$DZ$14,67)</f>
        <v>3</v>
      </c>
      <c r="M254" s="347"/>
      <c r="N254" s="347">
        <f>VLOOKUP(B234,Schlüssel!$A$5:$DZ$14,68)</f>
        <v>5</v>
      </c>
      <c r="O254" s="347"/>
      <c r="P254" s="347">
        <f>VLOOKUP(B234,Schlüssel!$A$5:$DZ$14,69)</f>
        <v>4</v>
      </c>
      <c r="Q254" s="347"/>
      <c r="R254" s="347">
        <f>VLOOKUP(B234,Schlüssel!$A$5:$DZ$14,70)</f>
        <v>8</v>
      </c>
      <c r="S254" s="347"/>
      <c r="T254" s="347">
        <f>VLOOKUP(B234,Schlüssel!$A$5:$DZ$14,71)</f>
        <v>7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SG Rottendorf 1</v>
      </c>
      <c r="E255" s="345"/>
      <c r="F255" s="344" t="str">
        <f>VLOOKUP(F254,Schlüssel!$A$5:$K$14,2)</f>
        <v>BC Comet Nürnberg</v>
      </c>
      <c r="G255" s="345"/>
      <c r="H255" s="344" t="str">
        <f>VLOOKUP(H254,Schlüssel!$A$5:$K$14,2)</f>
        <v>Bajuwaren München 1</v>
      </c>
      <c r="I255" s="345"/>
      <c r="J255" s="344" t="str">
        <f>VLOOKUP(J254,Schlüssel!$A$5:$K$14,2)</f>
        <v>High Roller Rosenheim 1</v>
      </c>
      <c r="K255" s="345"/>
      <c r="L255" s="344" t="str">
        <f>VLOOKUP(L254,Schlüssel!$A$5:$K$14,2)</f>
        <v>BK München 3</v>
      </c>
      <c r="M255" s="345"/>
      <c r="N255" s="344" t="str">
        <f>VLOOKUP(N254,Schlüssel!$A$5:$K$14,2)</f>
        <v>RW Lichtenhof Stein 1</v>
      </c>
      <c r="O255" s="345"/>
      <c r="P255" s="344" t="str">
        <f>VLOOKUP(P254,Schlüssel!$A$5:$K$14,2)</f>
        <v>SG DJK Rimpar</v>
      </c>
      <c r="Q255" s="345"/>
      <c r="R255" s="344" t="str">
        <f>VLOOKUP(R254,Schlüssel!$A$5:$K$14,2)</f>
        <v>BC EMAX Unterföhring 2</v>
      </c>
      <c r="S255" s="345"/>
      <c r="T255" s="344" t="str">
        <f>VLOOKUP(T254,Schlüssel!$A$5:$K$14,2)</f>
        <v>Schanzer Ingolstadt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Schlüssel!$BU$1</f>
        <v>15.02./16.02.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Schlüssel!$BK$2</f>
        <v>Regensburg Super Bowl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VLOOKUP(B263,Schlüssel!$A$5:$DZ$14,63)</f>
        <v>1</v>
      </c>
      <c r="E283" s="347"/>
      <c r="F283" s="347">
        <f>VLOOKUP(B263,Schlüssel!$A$5:$DZ$14,64)</f>
        <v>6</v>
      </c>
      <c r="G283" s="347"/>
      <c r="H283" s="347">
        <f>VLOOKUP(B263,Schlüssel!$A$5:$DZ$14,65)</f>
        <v>4</v>
      </c>
      <c r="I283" s="347"/>
      <c r="J283" s="347">
        <f>VLOOKUP(B263,Schlüssel!$A$5:$DZ$14,66)</f>
        <v>9</v>
      </c>
      <c r="K283" s="347"/>
      <c r="L283" s="347">
        <f>VLOOKUP(B263,Schlüssel!$A$5:$DZ$14,67)</f>
        <v>5</v>
      </c>
      <c r="M283" s="347"/>
      <c r="N283" s="347">
        <f>VLOOKUP(B263,Schlüssel!$A$5:$DZ$14,68)</f>
        <v>8</v>
      </c>
      <c r="O283" s="347"/>
      <c r="P283" s="347">
        <f>VLOOKUP(B263,Schlüssel!$A$5:$DZ$14,69)</f>
        <v>7</v>
      </c>
      <c r="Q283" s="347"/>
      <c r="R283" s="347">
        <f>VLOOKUP(B263,Schlüssel!$A$5:$DZ$14,70)</f>
        <v>2</v>
      </c>
      <c r="S283" s="347"/>
      <c r="T283" s="347">
        <f>VLOOKUP(B263,Schlüssel!$A$5:$DZ$14,71)</f>
        <v>3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BC Comet Nürnberg</v>
      </c>
      <c r="E284" s="345"/>
      <c r="F284" s="344" t="str">
        <f>VLOOKUP(F283,Schlüssel!$A$5:$K$14,2)</f>
        <v>SG Rottendorf 1</v>
      </c>
      <c r="G284" s="345"/>
      <c r="H284" s="344" t="str">
        <f>VLOOKUP(H283,Schlüssel!$A$5:$K$14,2)</f>
        <v>SG DJK Rimpar</v>
      </c>
      <c r="I284" s="345"/>
      <c r="J284" s="344" t="str">
        <f>VLOOKUP(J283,Schlüssel!$A$5:$K$14,2)</f>
        <v>Bowlinghaus Bamberg 1</v>
      </c>
      <c r="K284" s="345"/>
      <c r="L284" s="344" t="str">
        <f>VLOOKUP(L283,Schlüssel!$A$5:$K$14,2)</f>
        <v>RW Lichtenhof Stein 1</v>
      </c>
      <c r="M284" s="345"/>
      <c r="N284" s="344" t="str">
        <f>VLOOKUP(N283,Schlüssel!$A$5:$K$14,2)</f>
        <v>BC EMAX Unterföhring 2</v>
      </c>
      <c r="O284" s="345"/>
      <c r="P284" s="344" t="str">
        <f>VLOOKUP(P283,Schlüssel!$A$5:$K$14,2)</f>
        <v>Schanzer Ingolstadt 1</v>
      </c>
      <c r="Q284" s="345"/>
      <c r="R284" s="344" t="str">
        <f>VLOOKUP(R283,Schlüssel!$A$5:$K$14,2)</f>
        <v>Bajuwaren München 1</v>
      </c>
      <c r="S284" s="345"/>
      <c r="T284" s="344" t="str">
        <f>VLOOKUP(T283,Schlüssel!$A$5:$K$14,2)</f>
        <v>BK München 3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68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15.02./16.02.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15.02./16.02.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Regensburg Super Bowl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9">
        <f>IF(AD7="","",AD7)</f>
        <v>0</v>
      </c>
      <c r="F7" s="75" t="str">
        <f t="shared" ref="F7:F20" si="0">IF(AE7=0,"",AE7)</f>
        <v/>
      </c>
      <c r="G7" s="349">
        <f>IF(AF7="","",AF7)</f>
        <v>0</v>
      </c>
      <c r="H7" s="75" t="str">
        <f t="shared" ref="H7:H20" si="1">IF(AG7=0,"",AG7)</f>
        <v/>
      </c>
      <c r="I7" s="349">
        <f>IF(AH7="","",AH7)</f>
        <v>0</v>
      </c>
      <c r="J7" s="75" t="str">
        <f t="shared" ref="J7:J20" si="2">IF(AI7=0,"",AI7)</f>
        <v/>
      </c>
      <c r="K7" s="349">
        <f>IF(AJ7="","",AJ7)</f>
        <v>0</v>
      </c>
      <c r="L7" s="75" t="str">
        <f t="shared" ref="L7:L20" si="3">IF(AK7=0,"",AK7)</f>
        <v/>
      </c>
      <c r="M7" s="349">
        <f>IF(AL7="","",AL7)</f>
        <v>0</v>
      </c>
      <c r="N7" s="75" t="str">
        <f>IF(AM7=0,"",AM7)</f>
        <v/>
      </c>
      <c r="O7" s="349">
        <f>IF(AN7="","",AN7)</f>
        <v>0</v>
      </c>
      <c r="P7" s="75" t="str">
        <f t="shared" ref="P7:P20" si="4">IF(AO7=0,"",AO7)</f>
        <v/>
      </c>
      <c r="Q7" s="349">
        <f>IF(AP7="","",AP7)</f>
        <v>0</v>
      </c>
      <c r="R7" s="75" t="str">
        <f t="shared" ref="R7:R20" si="5">IF(AQ7=0,"",AQ7)</f>
        <v/>
      </c>
      <c r="S7" s="349">
        <f>IF(AR7="","",AR7)</f>
        <v>0</v>
      </c>
      <c r="T7" s="75" t="str">
        <f t="shared" ref="T7:T20" si="6">IF(AS7=0,"",AS7)</f>
        <v/>
      </c>
      <c r="U7" s="349">
        <f>IF(AT7="","",AT7)</f>
        <v>0</v>
      </c>
      <c r="V7" s="75" t="str">
        <f t="shared" ref="V7:V20" si="7">IF(AU7=0,"",AU7)</f>
        <v/>
      </c>
      <c r="W7" s="349">
        <f>IF(AV7="","",AV7)</f>
        <v>0</v>
      </c>
      <c r="Z7" s="352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8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9">
        <f>IF(AD10="","",AD10)</f>
        <v>0</v>
      </c>
      <c r="F10" s="75" t="str">
        <f t="shared" si="0"/>
        <v/>
      </c>
      <c r="G10" s="349">
        <f>IF(AF10="","",AF10)</f>
        <v>0</v>
      </c>
      <c r="H10" s="75" t="str">
        <f t="shared" si="1"/>
        <v/>
      </c>
      <c r="I10" s="349">
        <f>IF(AH10="","",AH10)</f>
        <v>0</v>
      </c>
      <c r="J10" s="75" t="str">
        <f t="shared" si="2"/>
        <v/>
      </c>
      <c r="K10" s="349">
        <f>IF(AJ10="","",AJ10)</f>
        <v>0</v>
      </c>
      <c r="L10" s="75" t="str">
        <f t="shared" si="3"/>
        <v/>
      </c>
      <c r="M10" s="349">
        <f>IF(AL10="","",AL10)</f>
        <v>0</v>
      </c>
      <c r="N10" s="75" t="str">
        <f t="shared" si="20"/>
        <v/>
      </c>
      <c r="O10" s="349">
        <f>IF(AN10="","",AN10)</f>
        <v>0</v>
      </c>
      <c r="P10" s="75" t="str">
        <f t="shared" si="4"/>
        <v/>
      </c>
      <c r="Q10" s="349">
        <f>IF(AP10="","",AP10)</f>
        <v>0</v>
      </c>
      <c r="R10" s="75" t="str">
        <f t="shared" si="5"/>
        <v/>
      </c>
      <c r="S10" s="349">
        <f>IF(AR10="","",AR10)</f>
        <v>0</v>
      </c>
      <c r="T10" s="75" t="str">
        <f t="shared" si="6"/>
        <v/>
      </c>
      <c r="U10" s="349">
        <f>IF(AT10="","",AT10)</f>
        <v>0</v>
      </c>
      <c r="V10" s="75" t="str">
        <f t="shared" si="7"/>
        <v/>
      </c>
      <c r="W10" s="349">
        <f>IF(AV10="","",AV10)</f>
        <v>0</v>
      </c>
      <c r="Z10" s="352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8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9">
        <f>IF(AD13="","",AD13)</f>
        <v>0</v>
      </c>
      <c r="F13" s="75" t="str">
        <f t="shared" si="0"/>
        <v/>
      </c>
      <c r="G13" s="349">
        <f>IF(AF13="","",AF13)</f>
        <v>0</v>
      </c>
      <c r="H13" s="75" t="str">
        <f t="shared" si="1"/>
        <v/>
      </c>
      <c r="I13" s="349">
        <f>IF(AH13="","",AH13)</f>
        <v>0</v>
      </c>
      <c r="J13" s="75" t="str">
        <f t="shared" si="2"/>
        <v/>
      </c>
      <c r="K13" s="349">
        <f>IF(AJ13="","",AJ13)</f>
        <v>0</v>
      </c>
      <c r="L13" s="75" t="str">
        <f t="shared" si="3"/>
        <v/>
      </c>
      <c r="M13" s="349">
        <f>IF(AL13="","",AL13)</f>
        <v>0</v>
      </c>
      <c r="N13" s="75" t="str">
        <f t="shared" si="20"/>
        <v/>
      </c>
      <c r="O13" s="349">
        <f>IF(AN13="","",AN13)</f>
        <v>0</v>
      </c>
      <c r="P13" s="75" t="str">
        <f t="shared" si="4"/>
        <v/>
      </c>
      <c r="Q13" s="349">
        <f>IF(AP13="","",AP13)</f>
        <v>0</v>
      </c>
      <c r="R13" s="75" t="str">
        <f t="shared" si="5"/>
        <v/>
      </c>
      <c r="S13" s="349">
        <f>IF(AR13="","",AR13)</f>
        <v>0</v>
      </c>
      <c r="T13" s="75" t="str">
        <f t="shared" si="6"/>
        <v/>
      </c>
      <c r="U13" s="349">
        <f>IF(AT13="","",AT13)</f>
        <v>0</v>
      </c>
      <c r="V13" s="75" t="str">
        <f t="shared" si="7"/>
        <v/>
      </c>
      <c r="W13" s="349">
        <f>IF(AV13="","",AV13)</f>
        <v>0</v>
      </c>
      <c r="Z13" s="352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8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9">
        <f>IF(AD16="","",AD16)</f>
        <v>0</v>
      </c>
      <c r="F16" s="75" t="str">
        <f t="shared" si="0"/>
        <v/>
      </c>
      <c r="G16" s="349">
        <f>IF(AF16="","",AF16)</f>
        <v>0</v>
      </c>
      <c r="H16" s="75" t="str">
        <f t="shared" si="1"/>
        <v/>
      </c>
      <c r="I16" s="349">
        <f>IF(AH16="","",AH16)</f>
        <v>0</v>
      </c>
      <c r="J16" s="75" t="str">
        <f t="shared" si="2"/>
        <v/>
      </c>
      <c r="K16" s="349">
        <f>IF(AJ16="","",AJ16)</f>
        <v>0</v>
      </c>
      <c r="L16" s="75" t="str">
        <f t="shared" si="3"/>
        <v/>
      </c>
      <c r="M16" s="349">
        <f>IF(AL16="","",AL16)</f>
        <v>0</v>
      </c>
      <c r="N16" s="75" t="str">
        <f t="shared" si="20"/>
        <v/>
      </c>
      <c r="O16" s="349">
        <f>IF(AN16="","",AN16)</f>
        <v>0</v>
      </c>
      <c r="P16" s="75" t="str">
        <f t="shared" si="4"/>
        <v/>
      </c>
      <c r="Q16" s="349">
        <f>IF(AP16="","",AP16)</f>
        <v>0</v>
      </c>
      <c r="R16" s="75" t="str">
        <f t="shared" si="5"/>
        <v/>
      </c>
      <c r="S16" s="349">
        <f>IF(AR16="","",AR16)</f>
        <v>0</v>
      </c>
      <c r="T16" s="75" t="str">
        <f t="shared" si="6"/>
        <v/>
      </c>
      <c r="U16" s="349">
        <f>IF(AT16="","",AT16)</f>
        <v>0</v>
      </c>
      <c r="V16" s="75" t="str">
        <f t="shared" si="7"/>
        <v/>
      </c>
      <c r="W16" s="349">
        <f>IF(AV16="","",AV16)</f>
        <v>0</v>
      </c>
      <c r="Z16" s="352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7">
        <f t="shared" si="31"/>
        <v>10</v>
      </c>
      <c r="E22" s="347" t="str">
        <f t="shared" si="31"/>
        <v/>
      </c>
      <c r="F22" s="347">
        <f t="shared" si="31"/>
        <v>9</v>
      </c>
      <c r="G22" s="347" t="str">
        <f t="shared" si="31"/>
        <v/>
      </c>
      <c r="H22" s="347">
        <f t="shared" si="31"/>
        <v>7</v>
      </c>
      <c r="I22" s="347" t="str">
        <f t="shared" si="31"/>
        <v/>
      </c>
      <c r="J22" s="347">
        <f t="shared" si="31"/>
        <v>4</v>
      </c>
      <c r="K22" s="347" t="str">
        <f t="shared" si="31"/>
        <v/>
      </c>
      <c r="L22" s="347">
        <f t="shared" si="31"/>
        <v>6</v>
      </c>
      <c r="M22" s="347" t="str">
        <f t="shared" si="31"/>
        <v/>
      </c>
      <c r="N22" s="347">
        <f t="shared" si="31"/>
        <v>2</v>
      </c>
      <c r="O22" s="347" t="str">
        <f t="shared" si="31"/>
        <v/>
      </c>
      <c r="P22" s="347">
        <f t="shared" si="31"/>
        <v>8</v>
      </c>
      <c r="Q22" s="347" t="str">
        <f t="shared" si="31"/>
        <v/>
      </c>
      <c r="R22" s="347">
        <f t="shared" ref="L22:U24" si="32">IF(AQ22=0,"",AQ22)</f>
        <v>3</v>
      </c>
      <c r="S22" s="347" t="str">
        <f t="shared" si="32"/>
        <v/>
      </c>
      <c r="T22" s="347">
        <f t="shared" si="32"/>
        <v>5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VLOOKUP($AA2,Schlüssel!$A$5:$DG$14,63)</f>
        <v>10</v>
      </c>
      <c r="AD22" s="372"/>
      <c r="AE22" s="371">
        <f>VLOOKUP($AA2,Schlüssel!$A$5:$EK$14,64)</f>
        <v>9</v>
      </c>
      <c r="AF22" s="372"/>
      <c r="AG22" s="371">
        <f>VLOOKUP($AA2,Schlüssel!$A$5:$EK$14,65)</f>
        <v>7</v>
      </c>
      <c r="AH22" s="372"/>
      <c r="AI22" s="371">
        <f>VLOOKUP($AA2,Schlüssel!$A$5:$EK$14,66)</f>
        <v>4</v>
      </c>
      <c r="AJ22" s="372"/>
      <c r="AK22" s="371">
        <f>VLOOKUP($AA2,Schlüssel!$A$5:$EK$14,67)</f>
        <v>6</v>
      </c>
      <c r="AL22" s="372"/>
      <c r="AM22" s="371">
        <f>VLOOKUP($AA2,Schlüssel!$A$5:$EK$14,68)</f>
        <v>2</v>
      </c>
      <c r="AN22" s="372"/>
      <c r="AO22" s="371">
        <f>VLOOKUP($AA2,Schlüssel!$A$5:$EK$14,69)</f>
        <v>8</v>
      </c>
      <c r="AP22" s="372"/>
      <c r="AQ22" s="371">
        <f>VLOOKUP($AA2,Schlüssel!$A$5:$EK$14,70)</f>
        <v>3</v>
      </c>
      <c r="AR22" s="372"/>
      <c r="AS22" s="371">
        <f>VLOOKUP($AA2,Schlüssel!$A$5:$EK$14,71)</f>
        <v>5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4" t="str">
        <f t="shared" si="33"/>
        <v>High Roller Rosenheim 1</v>
      </c>
      <c r="E23" s="345" t="str">
        <f t="shared" si="33"/>
        <v/>
      </c>
      <c r="F23" s="344" t="str">
        <f t="shared" si="33"/>
        <v>Bowlinghaus Bamberg 1</v>
      </c>
      <c r="G23" s="345" t="str">
        <f t="shared" si="33"/>
        <v/>
      </c>
      <c r="H23" s="344" t="str">
        <f t="shared" si="33"/>
        <v>Schanzer Ingolstadt 1</v>
      </c>
      <c r="I23" s="345" t="str">
        <f t="shared" si="33"/>
        <v/>
      </c>
      <c r="J23" s="344" t="str">
        <f t="shared" si="33"/>
        <v>SG DJK Rimpar</v>
      </c>
      <c r="K23" s="345" t="str">
        <f t="shared" si="33"/>
        <v/>
      </c>
      <c r="L23" s="344" t="str">
        <f t="shared" si="32"/>
        <v>SG Rottendorf 1</v>
      </c>
      <c r="M23" s="345" t="str">
        <f t="shared" si="32"/>
        <v/>
      </c>
      <c r="N23" s="344" t="str">
        <f t="shared" si="32"/>
        <v>Bajuwaren München 1</v>
      </c>
      <c r="O23" s="345" t="str">
        <f t="shared" si="32"/>
        <v/>
      </c>
      <c r="P23" s="344" t="str">
        <f t="shared" si="32"/>
        <v>BC EMAX Unterföhring 2</v>
      </c>
      <c r="Q23" s="345" t="str">
        <f t="shared" si="32"/>
        <v/>
      </c>
      <c r="R23" s="344" t="str">
        <f t="shared" si="32"/>
        <v>BK München 3</v>
      </c>
      <c r="S23" s="345" t="str">
        <f t="shared" si="32"/>
        <v/>
      </c>
      <c r="T23" s="344" t="str">
        <f t="shared" si="32"/>
        <v>RW Lichtenhof Stein 1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High Roller Rosenheim 1</v>
      </c>
      <c r="AD23" s="345"/>
      <c r="AE23" s="344" t="str">
        <f>VLOOKUP(AE22,Schlüssel!$A$5:$K$14,2)</f>
        <v>Bowlinghaus Bamberg 1</v>
      </c>
      <c r="AF23" s="345"/>
      <c r="AG23" s="344" t="str">
        <f>VLOOKUP(AG22,Schlüssel!$A$5:$K$14,2)</f>
        <v>Schanzer Ingolstadt 1</v>
      </c>
      <c r="AH23" s="345"/>
      <c r="AI23" s="344" t="str">
        <f>VLOOKUP(AI22,Schlüssel!$A$5:$K$14,2)</f>
        <v>SG DJK Rimpar</v>
      </c>
      <c r="AJ23" s="345"/>
      <c r="AK23" s="344" t="str">
        <f>VLOOKUP(AK22,Schlüssel!$A$5:$K$14,2)</f>
        <v>SG Rottendorf 1</v>
      </c>
      <c r="AL23" s="345"/>
      <c r="AM23" s="344" t="str">
        <f>VLOOKUP(AM22,Schlüssel!$A$5:$K$14,2)</f>
        <v>Bajuwaren München 1</v>
      </c>
      <c r="AN23" s="345"/>
      <c r="AO23" s="344" t="str">
        <f>VLOOKUP(AO22,Schlüssel!$A$5:$K$14,2)</f>
        <v>BC EMAX Unterföhring 2</v>
      </c>
      <c r="AP23" s="345"/>
      <c r="AQ23" s="344" t="str">
        <f>VLOOKUP(AQ22,Schlüssel!$A$5:$K$14,2)</f>
        <v>BK München 3</v>
      </c>
      <c r="AR23" s="345"/>
      <c r="AS23" s="344" t="str">
        <f>VLOOKUP(AS22,Schlüssel!$A$5:$K$14,2)</f>
        <v>RW Lichtenhof Stein 1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2" t="str">
        <f t="shared" si="33"/>
        <v/>
      </c>
      <c r="E24" s="342" t="str">
        <f t="shared" si="33"/>
        <v/>
      </c>
      <c r="F24" s="342" t="str">
        <f t="shared" si="33"/>
        <v/>
      </c>
      <c r="G24" s="342" t="str">
        <f t="shared" si="33"/>
        <v/>
      </c>
      <c r="H24" s="342" t="str">
        <f t="shared" si="33"/>
        <v/>
      </c>
      <c r="I24" s="342" t="str">
        <f t="shared" si="33"/>
        <v/>
      </c>
      <c r="J24" s="342" t="str">
        <f t="shared" si="33"/>
        <v/>
      </c>
      <c r="K24" s="342" t="str">
        <f t="shared" si="33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4">IF(AA25=0,"",AA25)</f>
        <v>Spieler 1</v>
      </c>
      <c r="C25" s="367" t="str">
        <f t="shared" si="34"/>
        <v/>
      </c>
      <c r="D25" s="340">
        <f>IF(AC25=301,"",AC25)</f>
        <v>0</v>
      </c>
      <c r="E25" s="340" t="str">
        <f>IF(AD25=0,"",AD25)</f>
        <v/>
      </c>
      <c r="F25" s="340">
        <f>IF(AE25=301,"",AE25)</f>
        <v>0</v>
      </c>
      <c r="G25" s="340" t="str">
        <f>IF(AF25=0,"",AF25)</f>
        <v/>
      </c>
      <c r="H25" s="340">
        <f>IF(AG25=301,"",AG25)</f>
        <v>0</v>
      </c>
      <c r="I25" s="340" t="str">
        <f>IF(AH25=0,"",AH25)</f>
        <v/>
      </c>
      <c r="J25" s="340">
        <f>IF(AI25=301,"",AI25)</f>
        <v>0</v>
      </c>
      <c r="K25" s="340" t="str">
        <f>IF(AJ25=0,"",AJ25)</f>
        <v/>
      </c>
      <c r="L25" s="340">
        <f>IF(AK25=301,"",AK25)</f>
        <v>0</v>
      </c>
      <c r="M25" s="340" t="str">
        <f>IF(AL25=0,"",AL25)</f>
        <v/>
      </c>
      <c r="N25" s="340">
        <f>IF(AM25=301,"",AM25)</f>
        <v>0</v>
      </c>
      <c r="O25" s="340" t="str">
        <f>IF(AN25=0,"",AN25)</f>
        <v/>
      </c>
      <c r="P25" s="340">
        <f>IF(AO25=301,"",AO25)</f>
        <v>0</v>
      </c>
      <c r="Q25" s="340" t="str">
        <f>IF(AP25=0,"",AP25)</f>
        <v/>
      </c>
      <c r="R25" s="340">
        <f>IF(AQ25=301,"",AQ25)</f>
        <v>0</v>
      </c>
      <c r="S25" s="340" t="str">
        <f>IF(AR25=0,"",AR25)</f>
        <v/>
      </c>
      <c r="T25" s="340">
        <f>IF(AS25=301,"",AS25)</f>
        <v>0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0</v>
      </c>
      <c r="AD25" s="374"/>
      <c r="AE25" s="373">
        <f>ABS(INDEX(AE:AE,MATCH(AE22,$AA:$AA,0)+5)+INDEX(AE:AE,MATCH(AE22,$AA:$AA,0)+6)+INDEX(AE:AE,MATCH(AE22,$AA:$AA,0)+7))</f>
        <v>0</v>
      </c>
      <c r="AF25" s="374"/>
      <c r="AG25" s="373">
        <f>ABS(INDEX(AG:AG,MATCH(AG22,$AA:$AA,0)+5)+INDEX(AG:AG,MATCH(AG22,$AA:$AA,0)+6)+INDEX(AG:AG,MATCH(AG22,$AA:$AA,0)+7))</f>
        <v>0</v>
      </c>
      <c r="AH25" s="374"/>
      <c r="AI25" s="373">
        <f>ABS(INDEX(AI:AI,MATCH(AI22,$AA:$AA,0)+5)+INDEX(AI:AI,MATCH(AI22,$AA:$AA,0)+6)+INDEX(AI:AI,MATCH(AI22,$AA:$AA,0)+7))</f>
        <v>0</v>
      </c>
      <c r="AJ25" s="374"/>
      <c r="AK25" s="373">
        <f>ABS(INDEX(AK:AK,MATCH(AK22,$AA:$AA,0)+5)+INDEX(AK:AK,MATCH(AK22,$AA:$AA,0)+6)+INDEX(AK:AK,MATCH(AK22,$AA:$AA,0)+7))</f>
        <v>0</v>
      </c>
      <c r="AL25" s="374"/>
      <c r="AM25" s="373">
        <f>ABS(INDEX(AM:AM,MATCH(AM22,$AA:$AA,0)+5)+INDEX(AM:AM,MATCH(AM22,$AA:$AA,0)+6)+INDEX(AM:AM,MATCH(AM22,$AA:$AA,0)+7))</f>
        <v>0</v>
      </c>
      <c r="AN25" s="374"/>
      <c r="AO25" s="373">
        <f>ABS(INDEX(AO:AO,MATCH(AO22,$AA:$AA,0)+5)+INDEX(AO:AO,MATCH(AO22,$AA:$AA,0)+6)+INDEX(AO:AO,MATCH(AO22,$AA:$AA,0)+7))</f>
        <v>0</v>
      </c>
      <c r="AP25" s="374"/>
      <c r="AQ25" s="373">
        <f>ABS(INDEX(AQ:AQ,MATCH(AQ22,$AA:$AA,0)+5)+INDEX(AQ:AQ,MATCH(AQ22,$AA:$AA,0)+6)+INDEX(AQ:AQ,MATCH(AQ22,$AA:$AA,0)+7))</f>
        <v>0</v>
      </c>
      <c r="AR25" s="374"/>
      <c r="AS25" s="373">
        <f>ABS(INDEX(AS:AS,MATCH(AS22,$AA:$AA,0)+5)+INDEX(AS:AS,MATCH(AS22,$AA:$AA,0)+6)+INDEX(AS:AS,MATCH(AS22,$AA:$AA,0)+7))</f>
        <v>0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4"/>
        <v>Spieler 2</v>
      </c>
      <c r="C26" s="367" t="str">
        <f t="shared" si="34"/>
        <v/>
      </c>
      <c r="D26" s="340">
        <f>IF(AC26=301,"",AC26)</f>
        <v>0</v>
      </c>
      <c r="E26" s="340" t="str">
        <f>IF(AD26=0,"",AD26)</f>
        <v/>
      </c>
      <c r="F26" s="340">
        <f>IF(AE26=301,"",AE26)</f>
        <v>0</v>
      </c>
      <c r="G26" s="340" t="str">
        <f>IF(AF26=0,"",AF26)</f>
        <v/>
      </c>
      <c r="H26" s="340">
        <f>IF(AG26=301,"",AG26)</f>
        <v>0</v>
      </c>
      <c r="I26" s="340" t="str">
        <f>IF(AH26=0,"",AH26)</f>
        <v/>
      </c>
      <c r="J26" s="340">
        <f>IF(AI26=301,"",AI26)</f>
        <v>0</v>
      </c>
      <c r="K26" s="340" t="str">
        <f>IF(AJ26=0,"",AJ26)</f>
        <v/>
      </c>
      <c r="L26" s="340">
        <f>IF(AK26=301,"",AK26)</f>
        <v>0</v>
      </c>
      <c r="M26" s="340" t="str">
        <f>IF(AL26=0,"",AL26)</f>
        <v/>
      </c>
      <c r="N26" s="340">
        <f>IF(AM26=301,"",AM26)</f>
        <v>0</v>
      </c>
      <c r="O26" s="340" t="str">
        <f>IF(AN26=0,"",AN26)</f>
        <v/>
      </c>
      <c r="P26" s="340">
        <f>IF(AO26=301,"",AO26)</f>
        <v>0</v>
      </c>
      <c r="Q26" s="340" t="str">
        <f>IF(AP26=0,"",AP26)</f>
        <v/>
      </c>
      <c r="R26" s="340">
        <f>IF(AQ26=301,"",AQ26)</f>
        <v>0</v>
      </c>
      <c r="S26" s="340" t="str">
        <f>IF(AR26=0,"",AR26)</f>
        <v/>
      </c>
      <c r="T26" s="340">
        <f>IF(AS26=301,"",AS26)</f>
        <v>0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0</v>
      </c>
      <c r="AD26" s="376"/>
      <c r="AE26" s="375">
        <f>ABS(INDEX(AE:AE,MATCH(AE22,$AA:$AA,0)+8)+INDEX(AE:AE,MATCH(AE22,$AA:$AA,0)+9)+INDEX(AE:AE,MATCH(AE22,$AA:$AA,0)+10))</f>
        <v>0</v>
      </c>
      <c r="AF26" s="376"/>
      <c r="AG26" s="375">
        <f>ABS(INDEX(AG:AG,MATCH(AG22,$AA:$AA,0)+8)+INDEX(AG:AG,MATCH(AG22,$AA:$AA,0)+9)+INDEX(AG:AG,MATCH(AG22,$AA:$AA,0)+10))</f>
        <v>0</v>
      </c>
      <c r="AH26" s="376"/>
      <c r="AI26" s="375">
        <f>ABS(INDEX(AI:AI,MATCH(AI22,$AA:$AA,0)+8)+INDEX(AI:AI,MATCH(AI22,$AA:$AA,0)+9)+INDEX(AI:AI,MATCH(AI22,$AA:$AA,0)+10))</f>
        <v>0</v>
      </c>
      <c r="AJ26" s="376"/>
      <c r="AK26" s="375">
        <f>ABS(INDEX(AK:AK,MATCH(AK22,$AA:$AA,0)+8)+INDEX(AK:AK,MATCH(AK22,$AA:$AA,0)+9)+INDEX(AK:AK,MATCH(AK22,$AA:$AA,0)+10))</f>
        <v>0</v>
      </c>
      <c r="AL26" s="376"/>
      <c r="AM26" s="375">
        <f>ABS(INDEX(AM:AM,MATCH(AM22,$AA:$AA,0)+8)+INDEX(AM:AM,MATCH(AM22,$AA:$AA,0)+9)+INDEX(AM:AM,MATCH(AM22,$AA:$AA,0)+10))</f>
        <v>0</v>
      </c>
      <c r="AN26" s="376"/>
      <c r="AO26" s="375">
        <f>ABS(INDEX(AO:AO,MATCH(AO22,$AA:$AA,0)+8)+INDEX(AO:AO,MATCH(AO22,$AA:$AA,0)+9)+INDEX(AO:AO,MATCH(AO22,$AA:$AA,0)+10))</f>
        <v>0</v>
      </c>
      <c r="AP26" s="376"/>
      <c r="AQ26" s="375">
        <f>ABS(INDEX(AQ:AQ,MATCH(AQ22,$AA:$AA,0)+8)+INDEX(AQ:AQ,MATCH(AQ22,$AA:$AA,0)+9)+INDEX(AQ:AQ,MATCH(AQ22,$AA:$AA,0)+10))</f>
        <v>0</v>
      </c>
      <c r="AR26" s="376"/>
      <c r="AS26" s="375">
        <f>ABS(INDEX(AS:AS,MATCH(AS22,$AA:$AA,0)+8)+INDEX(AS:AS,MATCH(AS22,$AA:$AA,0)+9)+INDEX(AS:AS,MATCH(AS22,$AA:$AA,0)+10))</f>
        <v>0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4"/>
        <v>Spieler 3</v>
      </c>
      <c r="C27" s="367" t="str">
        <f t="shared" si="34"/>
        <v/>
      </c>
      <c r="D27" s="340">
        <f>IF(AC27=301,"",AC27)</f>
        <v>0</v>
      </c>
      <c r="E27" s="340" t="str">
        <f>IF(AD27=0,"",AD27)</f>
        <v/>
      </c>
      <c r="F27" s="340">
        <f>IF(AE27=301,"",AE27)</f>
        <v>0</v>
      </c>
      <c r="G27" s="340" t="str">
        <f>IF(AF27=0,"",AF27)</f>
        <v/>
      </c>
      <c r="H27" s="340">
        <f>IF(AG27=301,"",AG27)</f>
        <v>0</v>
      </c>
      <c r="I27" s="340" t="str">
        <f>IF(AH27=0,"",AH27)</f>
        <v/>
      </c>
      <c r="J27" s="340">
        <f>IF(AI27=301,"",AI27)</f>
        <v>0</v>
      </c>
      <c r="K27" s="340" t="str">
        <f>IF(AJ27=0,"",AJ27)</f>
        <v/>
      </c>
      <c r="L27" s="340">
        <f>IF(AK27=301,"",AK27)</f>
        <v>0</v>
      </c>
      <c r="M27" s="340" t="str">
        <f>IF(AL27=0,"",AL27)</f>
        <v/>
      </c>
      <c r="N27" s="340">
        <f>IF(AM27=301,"",AM27)</f>
        <v>0</v>
      </c>
      <c r="O27" s="340" t="str">
        <f>IF(AN27=0,"",AN27)</f>
        <v/>
      </c>
      <c r="P27" s="340">
        <f>IF(AO27=301,"",AO27)</f>
        <v>0</v>
      </c>
      <c r="Q27" s="340" t="str">
        <f>IF(AP27=0,"",AP27)</f>
        <v/>
      </c>
      <c r="R27" s="340">
        <f>IF(AQ27=301,"",AQ27)</f>
        <v>0</v>
      </c>
      <c r="S27" s="340" t="str">
        <f>IF(AR27=0,"",AR27)</f>
        <v/>
      </c>
      <c r="T27" s="340">
        <f>IF(AS27=301,"",AS27)</f>
        <v>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0</v>
      </c>
      <c r="AD27" s="376"/>
      <c r="AE27" s="375">
        <f>ABS(INDEX(AE:AE,MATCH(AE22,$AA:$AA,0)+11)+INDEX(AE:AE,MATCH(AE22,$AA:$AA,0)+12)+INDEX(AE:AE,MATCH(AE22,$AA:$AA,0)+13))</f>
        <v>0</v>
      </c>
      <c r="AF27" s="376"/>
      <c r="AG27" s="375">
        <f>ABS(INDEX(AG:AG,MATCH(AG22,$AA:$AA,0)+11)+INDEX(AG:AG,MATCH(AG22,$AA:$AA,0)+12)+INDEX(AG:AG,MATCH(AG22,$AA:$AA,0)+13))</f>
        <v>0</v>
      </c>
      <c r="AH27" s="376"/>
      <c r="AI27" s="375">
        <f>ABS(INDEX(AI:AI,MATCH(AI22,$AA:$AA,0)+11)+INDEX(AI:AI,MATCH(AI22,$AA:$AA,0)+12)+INDEX(AI:AI,MATCH(AI22,$AA:$AA,0)+13))</f>
        <v>0</v>
      </c>
      <c r="AJ27" s="376"/>
      <c r="AK27" s="375">
        <f>ABS(INDEX(AK:AK,MATCH(AK22,$AA:$AA,0)+11)+INDEX(AK:AK,MATCH(AK22,$AA:$AA,0)+12)+INDEX(AK:AK,MATCH(AK22,$AA:$AA,0)+13))</f>
        <v>0</v>
      </c>
      <c r="AL27" s="376"/>
      <c r="AM27" s="375">
        <f>ABS(INDEX(AM:AM,MATCH(AM22,$AA:$AA,0)+11)+INDEX(AM:AM,MATCH(AM22,$AA:$AA,0)+12)+INDEX(AM:AM,MATCH(AM22,$AA:$AA,0)+13))</f>
        <v>0</v>
      </c>
      <c r="AN27" s="376"/>
      <c r="AO27" s="375">
        <f>ABS(INDEX(AO:AO,MATCH(AO22,$AA:$AA,0)+11)+INDEX(AO:AO,MATCH(AO22,$AA:$AA,0)+12)+INDEX(AO:AO,MATCH(AO22,$AA:$AA,0)+13))</f>
        <v>0</v>
      </c>
      <c r="AP27" s="376"/>
      <c r="AQ27" s="375">
        <f>ABS(INDEX(AQ:AQ,MATCH(AQ22,$AA:$AA,0)+11)+INDEX(AQ:AQ,MATCH(AQ22,$AA:$AA,0)+12)+INDEX(AQ:AQ,MATCH(AQ22,$AA:$AA,0)+13))</f>
        <v>0</v>
      </c>
      <c r="AR27" s="376"/>
      <c r="AS27" s="375">
        <f>ABS(INDEX(AS:AS,MATCH(AS22,$AA:$AA,0)+11)+INDEX(AS:AS,MATCH(AS22,$AA:$AA,0)+12)+INDEX(AS:AS,MATCH(AS22,$AA:$AA,0)+13))</f>
        <v>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4"/>
        <v>Spieler 4</v>
      </c>
      <c r="C28" s="367" t="str">
        <f t="shared" si="34"/>
        <v/>
      </c>
      <c r="D28" s="340">
        <f>IF(AC28=301,"",AC28)</f>
        <v>0</v>
      </c>
      <c r="E28" s="340" t="str">
        <f>IF(AD28=0,"",AD28)</f>
        <v/>
      </c>
      <c r="F28" s="340">
        <f>IF(AE28=301,"",AE28)</f>
        <v>0</v>
      </c>
      <c r="G28" s="340" t="str">
        <f>IF(AF28=0,"",AF28)</f>
        <v/>
      </c>
      <c r="H28" s="340">
        <f>IF(AG28=301,"",AG28)</f>
        <v>0</v>
      </c>
      <c r="I28" s="340" t="str">
        <f>IF(AH28=0,"",AH28)</f>
        <v/>
      </c>
      <c r="J28" s="340">
        <f>IF(AI28=301,"",AI28)</f>
        <v>0</v>
      </c>
      <c r="K28" s="340" t="str">
        <f>IF(AJ28=0,"",AJ28)</f>
        <v/>
      </c>
      <c r="L28" s="340">
        <f>IF(AK28=301,"",AK28)</f>
        <v>0</v>
      </c>
      <c r="M28" s="340" t="str">
        <f>IF(AL28=0,"",AL28)</f>
        <v/>
      </c>
      <c r="N28" s="340">
        <f>IF(AM28=301,"",AM28)</f>
        <v>0</v>
      </c>
      <c r="O28" s="340" t="str">
        <f>IF(AN28=0,"",AN28)</f>
        <v/>
      </c>
      <c r="P28" s="340">
        <f>IF(AO28=301,"",AO28)</f>
        <v>0</v>
      </c>
      <c r="Q28" s="340" t="str">
        <f>IF(AP28=0,"",AP28)</f>
        <v/>
      </c>
      <c r="R28" s="340">
        <f>IF(AQ28=301,"",AQ28)</f>
        <v>0</v>
      </c>
      <c r="S28" s="340" t="str">
        <f>IF(AR28=0,"",AR28)</f>
        <v/>
      </c>
      <c r="T28" s="340">
        <f>IF(AS28=301,"",AS28)</f>
        <v>0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0</v>
      </c>
      <c r="AD28" s="376"/>
      <c r="AE28" s="375">
        <f>ABS(INDEX(AE:AE,MATCH(AE22,$AA:$AA,0)+14)+INDEX(AE:AE,MATCH(AE22,$AA:$AA,0)+15)+INDEX(AE:AE,MATCH(AE22,$AA:$AA,0)+16))</f>
        <v>0</v>
      </c>
      <c r="AF28" s="376"/>
      <c r="AG28" s="375">
        <f>ABS(INDEX(AG:AG,MATCH(AG22,$AA:$AA,0)+14)+INDEX(AG:AG,MATCH(AG22,$AA:$AA,0)+15)+INDEX(AG:AG,MATCH(AG22,$AA:$AA,0)+16))</f>
        <v>0</v>
      </c>
      <c r="AH28" s="376"/>
      <c r="AI28" s="375">
        <f>ABS(INDEX(AI:AI,MATCH(AI22,$AA:$AA,0)+14)+INDEX(AI:AI,MATCH(AI22,$AA:$AA,0)+15)+INDEX(AI:AI,MATCH(AI22,$AA:$AA,0)+16))</f>
        <v>0</v>
      </c>
      <c r="AJ28" s="376"/>
      <c r="AK28" s="375">
        <f>ABS(INDEX(AK:AK,MATCH(AK22,$AA:$AA,0)+14)+INDEX(AK:AK,MATCH(AK22,$AA:$AA,0)+15)+INDEX(AK:AK,MATCH(AK22,$AA:$AA,0)+16))</f>
        <v>0</v>
      </c>
      <c r="AL28" s="376"/>
      <c r="AM28" s="375">
        <f>ABS(INDEX(AM:AM,MATCH(AM22,$AA:$AA,0)+14)+INDEX(AM:AM,MATCH(AM22,$AA:$AA,0)+15)+INDEX(AM:AM,MATCH(AM22,$AA:$AA,0)+16))</f>
        <v>0</v>
      </c>
      <c r="AN28" s="376"/>
      <c r="AO28" s="375">
        <f>ABS(INDEX(AO:AO,MATCH(AO22,$AA:$AA,0)+14)+INDEX(AO:AO,MATCH(AO22,$AA:$AA,0)+15)+INDEX(AO:AO,MATCH(AO22,$AA:$AA,0)+16))</f>
        <v>0</v>
      </c>
      <c r="AP28" s="376"/>
      <c r="AQ28" s="375">
        <f>ABS(INDEX(AQ:AQ,MATCH(AQ22,$AA:$AA,0)+14)+INDEX(AQ:AQ,MATCH(AQ22,$AA:$AA,0)+15)+INDEX(AQ:AQ,MATCH(AQ22,$AA:$AA,0)+16))</f>
        <v>0</v>
      </c>
      <c r="AR28" s="376"/>
      <c r="AS28" s="375">
        <f>ABS(INDEX(AS:AS,MATCH(AS22,$AA:$AA,0)+14)+INDEX(AS:AS,MATCH(AS22,$AA:$AA,0)+15)+INDEX(AS:AS,MATCH(AS22,$AA:$AA,0)+16))</f>
        <v>0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4"/>
        <v>Gesamt</v>
      </c>
      <c r="C29" s="356" t="str">
        <f t="shared" si="34"/>
        <v/>
      </c>
      <c r="D29" s="339">
        <f>IF(AC29=1505,"",AC29)</f>
        <v>0</v>
      </c>
      <c r="E29" s="339" t="str">
        <f>IF(AD29=0,"",AD29)</f>
        <v/>
      </c>
      <c r="F29" s="339">
        <f>IF(AE29=1505,"",AE29)</f>
        <v>0</v>
      </c>
      <c r="G29" s="339" t="str">
        <f>IF(AF29=0,"",AF29)</f>
        <v/>
      </c>
      <c r="H29" s="339">
        <f>IF(AG29=1505,"",AG29)</f>
        <v>0</v>
      </c>
      <c r="I29" s="339" t="str">
        <f>IF(AH29=0,"",AH29)</f>
        <v/>
      </c>
      <c r="J29" s="339">
        <f>IF(AI29=1505,"",AI29)</f>
        <v>0</v>
      </c>
      <c r="K29" s="339" t="str">
        <f>IF(AJ29=0,"",AJ29)</f>
        <v/>
      </c>
      <c r="L29" s="339">
        <f>IF(AK29=1505,"",AK29)</f>
        <v>0</v>
      </c>
      <c r="M29" s="339" t="str">
        <f>IF(AL29=0,"",AL29)</f>
        <v/>
      </c>
      <c r="N29" s="339">
        <f>IF(AM29=1505,"",AM29)</f>
        <v>0</v>
      </c>
      <c r="O29" s="339" t="str">
        <f>IF(AN29=0,"",AN29)</f>
        <v/>
      </c>
      <c r="P29" s="339">
        <f>IF(AO29=1505,"",AO29)</f>
        <v>0</v>
      </c>
      <c r="Q29" s="339" t="str">
        <f>IF(AP29=0,"",AP29)</f>
        <v/>
      </c>
      <c r="R29" s="339">
        <f>IF(AQ29=1505,"",AQ29)</f>
        <v>0</v>
      </c>
      <c r="S29" s="339" t="str">
        <f>IF(AR29=0,"",AR29)</f>
        <v/>
      </c>
      <c r="T29" s="339">
        <f>IF(AS29=1505,"",AS29)</f>
        <v>0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0</v>
      </c>
      <c r="AD29" s="356"/>
      <c r="AE29" s="355">
        <f>SUM(AE25:AE28)</f>
        <v>0</v>
      </c>
      <c r="AF29" s="356"/>
      <c r="AG29" s="355">
        <f>SUM(AG25:AG28)</f>
        <v>0</v>
      </c>
      <c r="AH29" s="356"/>
      <c r="AI29" s="355">
        <f>SUM(AI25:AI28)</f>
        <v>0</v>
      </c>
      <c r="AJ29" s="356"/>
      <c r="AK29" s="355">
        <f>SUM(AK25:AK28)</f>
        <v>0</v>
      </c>
      <c r="AL29" s="356"/>
      <c r="AM29" s="355">
        <f>SUM(AM25:AM28)</f>
        <v>0</v>
      </c>
      <c r="AN29" s="356"/>
      <c r="AO29" s="355">
        <f>SUM(AO25:AO28)</f>
        <v>0</v>
      </c>
      <c r="AP29" s="356"/>
      <c r="AQ29" s="355">
        <f>SUM(AQ25:AQ28)</f>
        <v>0</v>
      </c>
      <c r="AR29" s="356"/>
      <c r="AS29" s="355">
        <f>SUM(AS25:AS28)</f>
        <v>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15.02./16.02.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15.02./16.02.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Regensburg Super Bowl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9">
        <f>IF(AD37="","",AD37)</f>
        <v>0</v>
      </c>
      <c r="F37" s="75" t="str">
        <f t="shared" ref="F37:F50" si="35">IF(AE37=0,"",AE37)</f>
        <v/>
      </c>
      <c r="G37" s="349">
        <f>IF(AF37="","",AF37)</f>
        <v>0</v>
      </c>
      <c r="H37" s="75" t="str">
        <f t="shared" ref="H37:H50" si="36">IF(AG37=0,"",AG37)</f>
        <v/>
      </c>
      <c r="I37" s="349">
        <f>IF(AH37="","",AH37)</f>
        <v>0</v>
      </c>
      <c r="J37" s="75" t="str">
        <f t="shared" ref="J37:J50" si="37">IF(AI37=0,"",AI37)</f>
        <v/>
      </c>
      <c r="K37" s="349">
        <f>IF(AJ37="","",AJ37)</f>
        <v>0</v>
      </c>
      <c r="L37" s="75" t="str">
        <f t="shared" ref="L37:L50" si="38">IF(AK37=0,"",AK37)</f>
        <v/>
      </c>
      <c r="M37" s="349">
        <f>IF(AL37="","",AL37)</f>
        <v>0</v>
      </c>
      <c r="N37" s="75" t="str">
        <f>IF(AM37=0,"",AM37)</f>
        <v/>
      </c>
      <c r="O37" s="349">
        <f>IF(AN37="","",AN37)</f>
        <v>0</v>
      </c>
      <c r="P37" s="75" t="str">
        <f t="shared" ref="P37:P50" si="39">IF(AO37=0,"",AO37)</f>
        <v/>
      </c>
      <c r="Q37" s="349">
        <f>IF(AP37="","",AP37)</f>
        <v>0</v>
      </c>
      <c r="R37" s="75" t="str">
        <f t="shared" ref="R37:R50" si="40">IF(AQ37=0,"",AQ37)</f>
        <v/>
      </c>
      <c r="S37" s="349">
        <f>IF(AR37="","",AR37)</f>
        <v>0</v>
      </c>
      <c r="T37" s="75" t="str">
        <f t="shared" ref="T37:T50" si="41">IF(AS37=0,"",AS37)</f>
        <v/>
      </c>
      <c r="U37" s="349">
        <f>IF(AT37="","",AT37)</f>
        <v>0</v>
      </c>
      <c r="V37" s="75" t="str">
        <f t="shared" ref="V37:V50" si="42">IF(AU37=0,"",AU37)</f>
        <v/>
      </c>
      <c r="W37" s="349">
        <f>IF(AV37="","",AV37)</f>
        <v>0</v>
      </c>
      <c r="Z37" s="352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4">IF(AC37=0,"",AC37)</f>
        <v/>
      </c>
      <c r="BI37" s="215" t="str">
        <f t="shared" ref="BI37:BI48" si="45">IF(AE37=0,"",AE37)</f>
        <v/>
      </c>
      <c r="BJ37" s="215" t="str">
        <f t="shared" ref="BJ37:BJ48" si="46">IF(AG37=0,"",AG37)</f>
        <v/>
      </c>
      <c r="BK37" s="215" t="str">
        <f t="shared" ref="BK37:BK48" si="47">IF(AI37=0,"",AI37)</f>
        <v/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00000000000001" customHeight="1" x14ac:dyDescent="0.25">
      <c r="A38" s="369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0"/>
      <c r="F38" s="78" t="str">
        <f t="shared" si="35"/>
        <v/>
      </c>
      <c r="G38" s="350"/>
      <c r="H38" s="78" t="str">
        <f t="shared" si="36"/>
        <v/>
      </c>
      <c r="I38" s="350"/>
      <c r="J38" s="78" t="str">
        <f t="shared" si="37"/>
        <v/>
      </c>
      <c r="K38" s="350"/>
      <c r="L38" s="78" t="str">
        <f t="shared" si="38"/>
        <v/>
      </c>
      <c r="M38" s="350"/>
      <c r="N38" s="78" t="str">
        <f t="shared" ref="N38:N50" si="55">IF(AM38=0,"",AM38)</f>
        <v/>
      </c>
      <c r="O38" s="350"/>
      <c r="P38" s="78" t="str">
        <f t="shared" si="39"/>
        <v/>
      </c>
      <c r="Q38" s="350"/>
      <c r="R38" s="78" t="str">
        <f t="shared" si="40"/>
        <v/>
      </c>
      <c r="S38" s="350"/>
      <c r="T38" s="78" t="str">
        <f t="shared" si="41"/>
        <v/>
      </c>
      <c r="U38" s="350"/>
      <c r="V38" s="78" t="str">
        <f t="shared" si="42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3.8000000000000003E-8</v>
      </c>
      <c r="BU38" s="215" t="str">
        <f t="shared" ref="BU38:BU48" si="62">+BU37</f>
        <v>Bajuwaren München 1</v>
      </c>
      <c r="BV38" s="214">
        <f t="shared" ref="BV38:BV48" si="63">RANK(BT38,BT:BT)</f>
        <v>107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00000000000001" customHeight="1" thickBot="1" x14ac:dyDescent="0.3">
      <c r="A39" s="370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1"/>
      <c r="F39" s="69" t="str">
        <f t="shared" si="35"/>
        <v/>
      </c>
      <c r="G39" s="351"/>
      <c r="H39" s="69" t="str">
        <f t="shared" si="36"/>
        <v/>
      </c>
      <c r="I39" s="351"/>
      <c r="J39" s="69" t="str">
        <f t="shared" si="37"/>
        <v/>
      </c>
      <c r="K39" s="351"/>
      <c r="L39" s="69" t="str">
        <f t="shared" si="38"/>
        <v/>
      </c>
      <c r="M39" s="351"/>
      <c r="N39" s="69" t="str">
        <f t="shared" si="55"/>
        <v/>
      </c>
      <c r="O39" s="351"/>
      <c r="P39" s="69" t="str">
        <f t="shared" si="39"/>
        <v/>
      </c>
      <c r="Q39" s="351"/>
      <c r="R39" s="69" t="str">
        <f t="shared" si="40"/>
        <v/>
      </c>
      <c r="S39" s="351"/>
      <c r="T39" s="69" t="str">
        <f t="shared" si="41"/>
        <v/>
      </c>
      <c r="U39" s="351"/>
      <c r="V39" s="69" t="str">
        <f t="shared" si="42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3.8999999999999998E-8</v>
      </c>
      <c r="BU39" s="215" t="str">
        <f t="shared" si="62"/>
        <v>Bajuwaren München 1</v>
      </c>
      <c r="BV39" s="214">
        <f t="shared" si="63"/>
        <v>106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00000000000001" customHeight="1" x14ac:dyDescent="0.25">
      <c r="A40" s="368" t="s">
        <v>2</v>
      </c>
      <c r="B40" s="73" t="str">
        <f t="shared" si="54"/>
        <v/>
      </c>
      <c r="C40" s="74" t="str">
        <f t="shared" si="54"/>
        <v/>
      </c>
      <c r="D40" s="75" t="str">
        <f t="shared" si="54"/>
        <v/>
      </c>
      <c r="E40" s="349">
        <f>IF(AD40="","",AD40)</f>
        <v>0</v>
      </c>
      <c r="F40" s="75" t="str">
        <f t="shared" si="35"/>
        <v/>
      </c>
      <c r="G40" s="349">
        <f>IF(AF40="","",AF40)</f>
        <v>0</v>
      </c>
      <c r="H40" s="75" t="str">
        <f t="shared" si="36"/>
        <v/>
      </c>
      <c r="I40" s="349">
        <f>IF(AH40="","",AH40)</f>
        <v>0</v>
      </c>
      <c r="J40" s="75" t="str">
        <f t="shared" si="37"/>
        <v/>
      </c>
      <c r="K40" s="349">
        <f>IF(AJ40="","",AJ40)</f>
        <v>0</v>
      </c>
      <c r="L40" s="75" t="str">
        <f t="shared" si="38"/>
        <v/>
      </c>
      <c r="M40" s="349">
        <f>IF(AL40="","",AL40)</f>
        <v>0</v>
      </c>
      <c r="N40" s="75" t="str">
        <f t="shared" si="55"/>
        <v/>
      </c>
      <c r="O40" s="349">
        <f>IF(AN40="","",AN40)</f>
        <v>0</v>
      </c>
      <c r="P40" s="75" t="str">
        <f t="shared" si="39"/>
        <v/>
      </c>
      <c r="Q40" s="349">
        <f>IF(AP40="","",AP40)</f>
        <v>0</v>
      </c>
      <c r="R40" s="75" t="str">
        <f t="shared" si="40"/>
        <v/>
      </c>
      <c r="S40" s="349">
        <f>IF(AR40="","",AR40)</f>
        <v>0</v>
      </c>
      <c r="T40" s="75" t="str">
        <f t="shared" si="41"/>
        <v/>
      </c>
      <c r="U40" s="349">
        <f>IF(AT40="","",AT40)</f>
        <v>0</v>
      </c>
      <c r="V40" s="75" t="str">
        <f t="shared" si="42"/>
        <v/>
      </c>
      <c r="W40" s="349">
        <f>IF(AV40="","",AV40)</f>
        <v>0</v>
      </c>
      <c r="Z40" s="352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6"/>
        <v>0</v>
      </c>
      <c r="BE40" s="213">
        <f t="shared" si="57"/>
        <v>0</v>
      </c>
      <c r="BF40" s="215">
        <f t="shared" si="58"/>
        <v>0</v>
      </c>
      <c r="BG40" s="215">
        <f t="shared" si="59"/>
        <v>0</v>
      </c>
      <c r="BH40" s="215" t="str">
        <f t="shared" si="44"/>
        <v/>
      </c>
      <c r="BI40" s="215" t="str">
        <f t="shared" si="45"/>
        <v/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0</v>
      </c>
      <c r="BT40" s="215">
        <f t="shared" si="61"/>
        <v>4.0000000000000001E-8</v>
      </c>
      <c r="BU40" s="215" t="str">
        <f t="shared" si="62"/>
        <v>Bajuwaren München 1</v>
      </c>
      <c r="BV40" s="214">
        <f t="shared" si="63"/>
        <v>105</v>
      </c>
      <c r="BW40" s="215">
        <f t="shared" si="64"/>
        <v>0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00000000000001" customHeight="1" x14ac:dyDescent="0.25">
      <c r="A41" s="369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50"/>
      <c r="F41" s="78" t="str">
        <f t="shared" si="35"/>
        <v/>
      </c>
      <c r="G41" s="350"/>
      <c r="H41" s="78" t="str">
        <f t="shared" si="36"/>
        <v/>
      </c>
      <c r="I41" s="350"/>
      <c r="J41" s="78" t="str">
        <f t="shared" si="37"/>
        <v/>
      </c>
      <c r="K41" s="350"/>
      <c r="L41" s="78" t="str">
        <f t="shared" si="38"/>
        <v/>
      </c>
      <c r="M41" s="350"/>
      <c r="N41" s="78" t="str">
        <f t="shared" si="55"/>
        <v/>
      </c>
      <c r="O41" s="350"/>
      <c r="P41" s="78" t="str">
        <f t="shared" si="39"/>
        <v/>
      </c>
      <c r="Q41" s="350"/>
      <c r="R41" s="78" t="str">
        <f t="shared" si="40"/>
        <v/>
      </c>
      <c r="S41" s="350"/>
      <c r="T41" s="78" t="str">
        <f t="shared" si="41"/>
        <v/>
      </c>
      <c r="U41" s="350"/>
      <c r="V41" s="78" t="str">
        <f t="shared" si="42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4.1000000000000003E-8</v>
      </c>
      <c r="BU41" s="215" t="str">
        <f t="shared" si="62"/>
        <v>Bajuwaren München 1</v>
      </c>
      <c r="BV41" s="214">
        <f t="shared" si="63"/>
        <v>104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00000000000001" customHeight="1" thickBot="1" x14ac:dyDescent="0.3">
      <c r="A42" s="370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1"/>
      <c r="F42" s="69" t="str">
        <f t="shared" si="35"/>
        <v/>
      </c>
      <c r="G42" s="351"/>
      <c r="H42" s="69" t="str">
        <f t="shared" si="36"/>
        <v/>
      </c>
      <c r="I42" s="351"/>
      <c r="J42" s="69" t="str">
        <f t="shared" si="37"/>
        <v/>
      </c>
      <c r="K42" s="351"/>
      <c r="L42" s="69" t="str">
        <f t="shared" si="38"/>
        <v/>
      </c>
      <c r="M42" s="351"/>
      <c r="N42" s="69" t="str">
        <f t="shared" si="55"/>
        <v/>
      </c>
      <c r="O42" s="351"/>
      <c r="P42" s="69" t="str">
        <f t="shared" si="39"/>
        <v/>
      </c>
      <c r="Q42" s="351"/>
      <c r="R42" s="69" t="str">
        <f t="shared" si="40"/>
        <v/>
      </c>
      <c r="S42" s="351"/>
      <c r="T42" s="69" t="str">
        <f t="shared" si="41"/>
        <v/>
      </c>
      <c r="U42" s="351"/>
      <c r="V42" s="69" t="str">
        <f t="shared" si="42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4.1999999999999999E-8</v>
      </c>
      <c r="BU42" s="215" t="str">
        <f t="shared" si="62"/>
        <v>Bajuwaren München 1</v>
      </c>
      <c r="BV42" s="214">
        <f t="shared" si="63"/>
        <v>103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00000000000001" customHeight="1" x14ac:dyDescent="0.25">
      <c r="A43" s="368" t="s">
        <v>3</v>
      </c>
      <c r="B43" s="73" t="str">
        <f t="shared" si="54"/>
        <v/>
      </c>
      <c r="C43" s="74" t="str">
        <f t="shared" si="54"/>
        <v/>
      </c>
      <c r="D43" s="75" t="str">
        <f t="shared" si="54"/>
        <v/>
      </c>
      <c r="E43" s="349">
        <f>IF(AD43="","",AD43)</f>
        <v>0</v>
      </c>
      <c r="F43" s="75" t="str">
        <f t="shared" si="35"/>
        <v/>
      </c>
      <c r="G43" s="349">
        <f>IF(AF43="","",AF43)</f>
        <v>0</v>
      </c>
      <c r="H43" s="75" t="str">
        <f t="shared" si="36"/>
        <v/>
      </c>
      <c r="I43" s="349">
        <f>IF(AH43="","",AH43)</f>
        <v>0</v>
      </c>
      <c r="J43" s="75" t="str">
        <f t="shared" si="37"/>
        <v/>
      </c>
      <c r="K43" s="349">
        <f>IF(AJ43="","",AJ43)</f>
        <v>0</v>
      </c>
      <c r="L43" s="75" t="str">
        <f t="shared" si="38"/>
        <v/>
      </c>
      <c r="M43" s="349">
        <f>IF(AL43="","",AL43)</f>
        <v>0</v>
      </c>
      <c r="N43" s="75" t="str">
        <f t="shared" si="55"/>
        <v/>
      </c>
      <c r="O43" s="349">
        <f>IF(AN43="","",AN43)</f>
        <v>0</v>
      </c>
      <c r="P43" s="75" t="str">
        <f t="shared" si="39"/>
        <v/>
      </c>
      <c r="Q43" s="349">
        <f>IF(AP43="","",AP43)</f>
        <v>0</v>
      </c>
      <c r="R43" s="75" t="str">
        <f t="shared" si="40"/>
        <v/>
      </c>
      <c r="S43" s="349">
        <f>IF(AR43="","",AR43)</f>
        <v>0</v>
      </c>
      <c r="T43" s="75" t="str">
        <f t="shared" si="41"/>
        <v/>
      </c>
      <c r="U43" s="349">
        <f>IF(AT43="","",AT43)</f>
        <v>0</v>
      </c>
      <c r="V43" s="75" t="str">
        <f t="shared" si="42"/>
        <v/>
      </c>
      <c r="W43" s="349">
        <f>IF(AV43="","",AV43)</f>
        <v>0</v>
      </c>
      <c r="Z43" s="352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6"/>
        <v>0</v>
      </c>
      <c r="BE43" s="213">
        <f t="shared" si="57"/>
        <v>0</v>
      </c>
      <c r="BF43" s="215">
        <f t="shared" si="58"/>
        <v>0</v>
      </c>
      <c r="BG43" s="215">
        <f t="shared" si="59"/>
        <v>0</v>
      </c>
      <c r="BH43" s="215" t="str">
        <f t="shared" si="44"/>
        <v/>
      </c>
      <c r="BI43" s="215" t="str">
        <f t="shared" si="45"/>
        <v/>
      </c>
      <c r="BJ43" s="215" t="str">
        <f t="shared" si="46"/>
        <v/>
      </c>
      <c r="BK43" s="215" t="str">
        <f t="shared" si="47"/>
        <v/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0</v>
      </c>
      <c r="BT43" s="215">
        <f t="shared" si="61"/>
        <v>4.3000000000000001E-8</v>
      </c>
      <c r="BU43" s="215" t="str">
        <f t="shared" si="62"/>
        <v>Bajuwaren München 1</v>
      </c>
      <c r="BV43" s="214">
        <f t="shared" si="63"/>
        <v>102</v>
      </c>
      <c r="BW43" s="215">
        <f t="shared" si="64"/>
        <v>0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00000000000001" customHeight="1" x14ac:dyDescent="0.25">
      <c r="A44" s="369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50"/>
      <c r="F44" s="78" t="str">
        <f t="shared" si="35"/>
        <v/>
      </c>
      <c r="G44" s="350"/>
      <c r="H44" s="78" t="str">
        <f t="shared" si="36"/>
        <v/>
      </c>
      <c r="I44" s="350"/>
      <c r="J44" s="78" t="str">
        <f t="shared" si="37"/>
        <v/>
      </c>
      <c r="K44" s="350"/>
      <c r="L44" s="78" t="str">
        <f t="shared" si="38"/>
        <v/>
      </c>
      <c r="M44" s="350"/>
      <c r="N44" s="78" t="str">
        <f t="shared" si="55"/>
        <v/>
      </c>
      <c r="O44" s="350"/>
      <c r="P44" s="78" t="str">
        <f t="shared" si="39"/>
        <v/>
      </c>
      <c r="Q44" s="350"/>
      <c r="R44" s="78" t="str">
        <f t="shared" si="40"/>
        <v/>
      </c>
      <c r="S44" s="350"/>
      <c r="T44" s="78" t="str">
        <f t="shared" si="41"/>
        <v/>
      </c>
      <c r="U44" s="350"/>
      <c r="V44" s="78" t="str">
        <f t="shared" si="42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4.3999999999999997E-8</v>
      </c>
      <c r="BU44" s="215" t="str">
        <f t="shared" si="62"/>
        <v>Bajuwaren München 1</v>
      </c>
      <c r="BV44" s="214">
        <f t="shared" si="63"/>
        <v>101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00000000000001" customHeight="1" thickBot="1" x14ac:dyDescent="0.3">
      <c r="A45" s="370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1"/>
      <c r="F45" s="69" t="str">
        <f t="shared" si="35"/>
        <v/>
      </c>
      <c r="G45" s="351"/>
      <c r="H45" s="69" t="str">
        <f t="shared" si="36"/>
        <v/>
      </c>
      <c r="I45" s="351"/>
      <c r="J45" s="69" t="str">
        <f t="shared" si="37"/>
        <v/>
      </c>
      <c r="K45" s="351"/>
      <c r="L45" s="69" t="str">
        <f t="shared" si="38"/>
        <v/>
      </c>
      <c r="M45" s="351"/>
      <c r="N45" s="69" t="str">
        <f t="shared" si="55"/>
        <v/>
      </c>
      <c r="O45" s="351"/>
      <c r="P45" s="69" t="str">
        <f t="shared" si="39"/>
        <v/>
      </c>
      <c r="Q45" s="351"/>
      <c r="R45" s="69" t="str">
        <f t="shared" si="40"/>
        <v/>
      </c>
      <c r="S45" s="351"/>
      <c r="T45" s="69" t="str">
        <f t="shared" si="41"/>
        <v/>
      </c>
      <c r="U45" s="351"/>
      <c r="V45" s="69" t="str">
        <f t="shared" si="42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4.4999999999999999E-8</v>
      </c>
      <c r="BU45" s="215" t="str">
        <f t="shared" si="62"/>
        <v>Bajuwaren München 1</v>
      </c>
      <c r="BV45" s="214">
        <f t="shared" si="63"/>
        <v>100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00000000000001" customHeight="1" x14ac:dyDescent="0.25">
      <c r="A46" s="368" t="s">
        <v>11</v>
      </c>
      <c r="B46" s="73" t="str">
        <f>IF(AA46=0,"",AA46)</f>
        <v/>
      </c>
      <c r="C46" s="74" t="str">
        <f t="shared" si="54"/>
        <v/>
      </c>
      <c r="D46" s="75" t="str">
        <f t="shared" si="54"/>
        <v/>
      </c>
      <c r="E46" s="349">
        <f>IF(AD46="","",AD46)</f>
        <v>0</v>
      </c>
      <c r="F46" s="75" t="str">
        <f t="shared" si="35"/>
        <v/>
      </c>
      <c r="G46" s="349">
        <f>IF(AF46="","",AF46)</f>
        <v>0</v>
      </c>
      <c r="H46" s="75" t="str">
        <f t="shared" si="36"/>
        <v/>
      </c>
      <c r="I46" s="349">
        <f>IF(AH46="","",AH46)</f>
        <v>0</v>
      </c>
      <c r="J46" s="75" t="str">
        <f t="shared" si="37"/>
        <v/>
      </c>
      <c r="K46" s="349">
        <f>IF(AJ46="","",AJ46)</f>
        <v>0</v>
      </c>
      <c r="L46" s="75" t="str">
        <f t="shared" si="38"/>
        <v/>
      </c>
      <c r="M46" s="349">
        <f>IF(AL46="","",AL46)</f>
        <v>0</v>
      </c>
      <c r="N46" s="75" t="str">
        <f t="shared" si="55"/>
        <v/>
      </c>
      <c r="O46" s="349">
        <f>IF(AN46="","",AN46)</f>
        <v>0</v>
      </c>
      <c r="P46" s="75" t="str">
        <f t="shared" si="39"/>
        <v/>
      </c>
      <c r="Q46" s="349">
        <f>IF(AP46="","",AP46)</f>
        <v>0</v>
      </c>
      <c r="R46" s="75" t="str">
        <f t="shared" si="40"/>
        <v/>
      </c>
      <c r="S46" s="349">
        <f>IF(AR46="","",AR46)</f>
        <v>0</v>
      </c>
      <c r="T46" s="75" t="str">
        <f t="shared" si="41"/>
        <v/>
      </c>
      <c r="U46" s="349">
        <f>IF(AT46="","",AT46)</f>
        <v>0</v>
      </c>
      <c r="V46" s="75" t="str">
        <f t="shared" si="42"/>
        <v/>
      </c>
      <c r="W46" s="349">
        <f>IF(AV46="","",AV46)</f>
        <v>0</v>
      </c>
      <c r="Z46" s="352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6"/>
        <v>0</v>
      </c>
      <c r="BE46" s="213">
        <f t="shared" si="57"/>
        <v>0</v>
      </c>
      <c r="BF46" s="215">
        <f t="shared" si="58"/>
        <v>0</v>
      </c>
      <c r="BG46" s="215">
        <f t="shared" si="59"/>
        <v>0</v>
      </c>
      <c r="BH46" s="215" t="str">
        <f t="shared" si="44"/>
        <v/>
      </c>
      <c r="BI46" s="215" t="str">
        <f t="shared" si="45"/>
        <v/>
      </c>
      <c r="BJ46" s="215" t="str">
        <f t="shared" si="46"/>
        <v/>
      </c>
      <c r="BK46" s="215" t="str">
        <f t="shared" si="47"/>
        <v/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0</v>
      </c>
      <c r="BT46" s="215">
        <f t="shared" si="61"/>
        <v>4.6000000000000002E-8</v>
      </c>
      <c r="BU46" s="215" t="str">
        <f t="shared" si="62"/>
        <v>Bajuwaren München 1</v>
      </c>
      <c r="BV46" s="214">
        <f t="shared" si="63"/>
        <v>99</v>
      </c>
      <c r="BW46" s="215">
        <f t="shared" si="64"/>
        <v>0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50"/>
      <c r="F47" s="78" t="str">
        <f t="shared" si="35"/>
        <v/>
      </c>
      <c r="G47" s="350"/>
      <c r="H47" s="78" t="str">
        <f t="shared" si="36"/>
        <v/>
      </c>
      <c r="I47" s="350"/>
      <c r="J47" s="78" t="str">
        <f t="shared" si="37"/>
        <v/>
      </c>
      <c r="K47" s="350"/>
      <c r="L47" s="78" t="str">
        <f t="shared" si="38"/>
        <v/>
      </c>
      <c r="M47" s="350"/>
      <c r="N47" s="78" t="str">
        <f t="shared" si="55"/>
        <v/>
      </c>
      <c r="O47" s="350"/>
      <c r="P47" s="78" t="str">
        <f t="shared" si="39"/>
        <v/>
      </c>
      <c r="Q47" s="350"/>
      <c r="R47" s="78" t="str">
        <f t="shared" si="40"/>
        <v/>
      </c>
      <c r="S47" s="350"/>
      <c r="T47" s="78" t="str">
        <f t="shared" si="41"/>
        <v/>
      </c>
      <c r="U47" s="350"/>
      <c r="V47" s="78" t="str">
        <f t="shared" si="42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4.6999999999999997E-8</v>
      </c>
      <c r="BU47" s="215" t="str">
        <f t="shared" si="62"/>
        <v>Bajuwaren München 1</v>
      </c>
      <c r="BV47" s="214">
        <f t="shared" si="63"/>
        <v>98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1"/>
      <c r="F48" s="69" t="str">
        <f t="shared" si="35"/>
        <v/>
      </c>
      <c r="G48" s="351"/>
      <c r="H48" s="69" t="str">
        <f t="shared" si="36"/>
        <v/>
      </c>
      <c r="I48" s="351"/>
      <c r="J48" s="69" t="str">
        <f t="shared" si="37"/>
        <v/>
      </c>
      <c r="K48" s="351"/>
      <c r="L48" s="69" t="str">
        <f t="shared" si="38"/>
        <v/>
      </c>
      <c r="M48" s="351"/>
      <c r="N48" s="69" t="str">
        <f t="shared" si="55"/>
        <v/>
      </c>
      <c r="O48" s="351"/>
      <c r="P48" s="69" t="str">
        <f t="shared" si="39"/>
        <v/>
      </c>
      <c r="Q48" s="351"/>
      <c r="R48" s="69" t="str">
        <f t="shared" si="40"/>
        <v/>
      </c>
      <c r="S48" s="351"/>
      <c r="T48" s="69" t="str">
        <f t="shared" si="41"/>
        <v/>
      </c>
      <c r="U48" s="351"/>
      <c r="V48" s="69" t="str">
        <f t="shared" si="42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4.8E-8</v>
      </c>
      <c r="BU48" s="215" t="str">
        <f t="shared" si="62"/>
        <v>Bajuwaren München 1</v>
      </c>
      <c r="BV48" s="214">
        <f t="shared" si="63"/>
        <v>97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 t="str">
        <f t="shared" si="54"/>
        <v/>
      </c>
      <c r="E49" s="84">
        <f>IF(AD49="","",AD49)</f>
        <v>0</v>
      </c>
      <c r="F49" s="83" t="str">
        <f t="shared" si="35"/>
        <v/>
      </c>
      <c r="G49" s="84">
        <f>IF(AF49="","",AF49)</f>
        <v>0</v>
      </c>
      <c r="H49" s="83" t="str">
        <f t="shared" si="36"/>
        <v/>
      </c>
      <c r="I49" s="84">
        <f>IF(AH49="","",AH49)</f>
        <v>0</v>
      </c>
      <c r="J49" s="83" t="str">
        <f t="shared" si="37"/>
        <v/>
      </c>
      <c r="K49" s="84">
        <f>IF(AJ49="","",AJ49)</f>
        <v>0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 t="str">
        <f t="shared" si="42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0</v>
      </c>
      <c r="J50" s="86" t="str">
        <f t="shared" si="37"/>
        <v/>
      </c>
      <c r="K50" s="87">
        <f>IF(AJ50="","",AJ50)</f>
        <v>0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7">
        <f t="shared" si="66"/>
        <v>4</v>
      </c>
      <c r="E52" s="347" t="str">
        <f t="shared" si="66"/>
        <v/>
      </c>
      <c r="F52" s="347">
        <f t="shared" si="66"/>
        <v>5</v>
      </c>
      <c r="G52" s="347" t="str">
        <f t="shared" si="66"/>
        <v/>
      </c>
      <c r="H52" s="347">
        <f t="shared" si="66"/>
        <v>9</v>
      </c>
      <c r="I52" s="347" t="str">
        <f t="shared" si="66"/>
        <v/>
      </c>
      <c r="J52" s="347">
        <f t="shared" si="66"/>
        <v>6</v>
      </c>
      <c r="K52" s="347" t="str">
        <f t="shared" si="66"/>
        <v/>
      </c>
      <c r="L52" s="347">
        <f t="shared" ref="L52:U54" si="67">IF(AK52=0,"",AK52)</f>
        <v>7</v>
      </c>
      <c r="M52" s="347" t="str">
        <f t="shared" si="67"/>
        <v/>
      </c>
      <c r="N52" s="347">
        <f t="shared" si="67"/>
        <v>1</v>
      </c>
      <c r="O52" s="347" t="str">
        <f t="shared" si="67"/>
        <v/>
      </c>
      <c r="P52" s="347">
        <f t="shared" si="67"/>
        <v>3</v>
      </c>
      <c r="Q52" s="347" t="str">
        <f t="shared" si="67"/>
        <v/>
      </c>
      <c r="R52" s="347">
        <f t="shared" si="67"/>
        <v>10</v>
      </c>
      <c r="S52" s="347" t="str">
        <f t="shared" si="67"/>
        <v/>
      </c>
      <c r="T52" s="347">
        <f t="shared" si="67"/>
        <v>8</v>
      </c>
      <c r="U52" s="347" t="str">
        <f t="shared" si="67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VLOOKUP($AA32,Schlüssel!$A$5:$DG$14,63)</f>
        <v>4</v>
      </c>
      <c r="AD52" s="372"/>
      <c r="AE52" s="371">
        <f>VLOOKUP($AA32,Schlüssel!$A$5:$EK$14,64)</f>
        <v>5</v>
      </c>
      <c r="AF52" s="372"/>
      <c r="AG52" s="371">
        <f>VLOOKUP($AA32,Schlüssel!$A$5:$EK$14,65)</f>
        <v>9</v>
      </c>
      <c r="AH52" s="372"/>
      <c r="AI52" s="371">
        <f>VLOOKUP($AA32,Schlüssel!$A$5:$EK$14,66)</f>
        <v>6</v>
      </c>
      <c r="AJ52" s="372"/>
      <c r="AK52" s="371">
        <f>VLOOKUP($AA32,Schlüssel!$A$5:$EK$14,67)</f>
        <v>7</v>
      </c>
      <c r="AL52" s="372"/>
      <c r="AM52" s="371">
        <f>VLOOKUP($AA32,Schlüssel!$A$5:$EK$14,68)</f>
        <v>1</v>
      </c>
      <c r="AN52" s="372"/>
      <c r="AO52" s="371">
        <f>VLOOKUP($AA32,Schlüssel!$A$5:$EK$14,69)</f>
        <v>3</v>
      </c>
      <c r="AP52" s="372"/>
      <c r="AQ52" s="371">
        <f>VLOOKUP($AA32,Schlüssel!$A$5:$EK$14,70)</f>
        <v>10</v>
      </c>
      <c r="AR52" s="372"/>
      <c r="AS52" s="371">
        <f>VLOOKUP($AA32,Schlüssel!$A$5:$EK$14,71)</f>
        <v>8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4" t="str">
        <f t="shared" si="66"/>
        <v>SG DJK Rimpar</v>
      </c>
      <c r="E53" s="345" t="str">
        <f t="shared" si="66"/>
        <v/>
      </c>
      <c r="F53" s="344" t="str">
        <f t="shared" si="66"/>
        <v>RW Lichtenhof Stein 1</v>
      </c>
      <c r="G53" s="345" t="str">
        <f t="shared" si="66"/>
        <v/>
      </c>
      <c r="H53" s="344" t="str">
        <f t="shared" si="66"/>
        <v>Bowlinghaus Bamberg 1</v>
      </c>
      <c r="I53" s="345" t="str">
        <f t="shared" si="66"/>
        <v/>
      </c>
      <c r="J53" s="344" t="str">
        <f t="shared" si="66"/>
        <v>SG Rottendorf 1</v>
      </c>
      <c r="K53" s="345" t="str">
        <f t="shared" si="66"/>
        <v/>
      </c>
      <c r="L53" s="344" t="str">
        <f t="shared" si="67"/>
        <v>Schanzer Ingolstadt 1</v>
      </c>
      <c r="M53" s="345" t="str">
        <f t="shared" si="67"/>
        <v/>
      </c>
      <c r="N53" s="344" t="str">
        <f t="shared" si="67"/>
        <v>BC Comet Nürnberg</v>
      </c>
      <c r="O53" s="345" t="str">
        <f t="shared" si="67"/>
        <v/>
      </c>
      <c r="P53" s="344" t="str">
        <f t="shared" si="67"/>
        <v>BK München 3</v>
      </c>
      <c r="Q53" s="345" t="str">
        <f t="shared" si="67"/>
        <v/>
      </c>
      <c r="R53" s="344" t="str">
        <f t="shared" si="67"/>
        <v>High Roller Rosenheim 1</v>
      </c>
      <c r="S53" s="345" t="str">
        <f t="shared" si="67"/>
        <v/>
      </c>
      <c r="T53" s="344" t="str">
        <f t="shared" si="67"/>
        <v>BC EMAX Unterföhring 2</v>
      </c>
      <c r="U53" s="345" t="str">
        <f t="shared" si="67"/>
        <v/>
      </c>
      <c r="V53" s="346"/>
      <c r="W53" s="346"/>
      <c r="AA53" s="90"/>
      <c r="AB53" s="86"/>
      <c r="AC53" s="344" t="str">
        <f>VLOOKUP(AC52,Schlüssel!$A$5:$K$14,2)</f>
        <v>SG DJK Rimpar</v>
      </c>
      <c r="AD53" s="345"/>
      <c r="AE53" s="344" t="str">
        <f>VLOOKUP(AE52,Schlüssel!$A$5:$K$14,2)</f>
        <v>RW Lichtenhof Stein 1</v>
      </c>
      <c r="AF53" s="345"/>
      <c r="AG53" s="344" t="str">
        <f>VLOOKUP(AG52,Schlüssel!$A$5:$K$14,2)</f>
        <v>Bowlinghaus Bamberg 1</v>
      </c>
      <c r="AH53" s="345"/>
      <c r="AI53" s="344" t="str">
        <f>VLOOKUP(AI52,Schlüssel!$A$5:$K$14,2)</f>
        <v>SG Rottendorf 1</v>
      </c>
      <c r="AJ53" s="345"/>
      <c r="AK53" s="344" t="str">
        <f>VLOOKUP(AK52,Schlüssel!$A$5:$K$14,2)</f>
        <v>Schanzer Ingolstadt 1</v>
      </c>
      <c r="AL53" s="345"/>
      <c r="AM53" s="344" t="str">
        <f>VLOOKUP(AM52,Schlüssel!$A$5:$K$14,2)</f>
        <v>BC Comet Nürnberg</v>
      </c>
      <c r="AN53" s="345"/>
      <c r="AO53" s="344" t="str">
        <f>VLOOKUP(AO52,Schlüssel!$A$5:$K$14,2)</f>
        <v>BK München 3</v>
      </c>
      <c r="AP53" s="345"/>
      <c r="AQ53" s="344" t="str">
        <f>VLOOKUP(AQ52,Schlüssel!$A$5:$K$14,2)</f>
        <v>High Roller Rosenheim 1</v>
      </c>
      <c r="AR53" s="345"/>
      <c r="AS53" s="344" t="str">
        <f>VLOOKUP(AS52,Schlüssel!$A$5:$K$14,2)</f>
        <v>BC EMAX Unterföhring 2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2" t="str">
        <f t="shared" si="66"/>
        <v/>
      </c>
      <c r="E54" s="342" t="str">
        <f t="shared" si="66"/>
        <v/>
      </c>
      <c r="F54" s="342" t="str">
        <f t="shared" si="66"/>
        <v/>
      </c>
      <c r="G54" s="342" t="str">
        <f t="shared" si="66"/>
        <v/>
      </c>
      <c r="H54" s="342" t="str">
        <f t="shared" si="66"/>
        <v/>
      </c>
      <c r="I54" s="342" t="str">
        <f t="shared" si="66"/>
        <v/>
      </c>
      <c r="J54" s="342" t="str">
        <f t="shared" si="66"/>
        <v/>
      </c>
      <c r="K54" s="342" t="str">
        <f t="shared" si="66"/>
        <v/>
      </c>
      <c r="L54" s="342" t="str">
        <f t="shared" si="67"/>
        <v/>
      </c>
      <c r="M54" s="342" t="str">
        <f t="shared" si="67"/>
        <v/>
      </c>
      <c r="N54" s="342" t="str">
        <f t="shared" si="67"/>
        <v/>
      </c>
      <c r="O54" s="342" t="str">
        <f t="shared" si="67"/>
        <v/>
      </c>
      <c r="P54" s="342" t="str">
        <f t="shared" si="67"/>
        <v/>
      </c>
      <c r="Q54" s="342" t="str">
        <f t="shared" si="67"/>
        <v/>
      </c>
      <c r="R54" s="342" t="str">
        <f t="shared" si="67"/>
        <v/>
      </c>
      <c r="S54" s="342" t="str">
        <f t="shared" si="67"/>
        <v/>
      </c>
      <c r="T54" s="342" t="str">
        <f t="shared" si="67"/>
        <v/>
      </c>
      <c r="U54" s="343" t="str">
        <f t="shared" si="67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0</v>
      </c>
      <c r="E55" s="340" t="str">
        <f>IF(AD55=0,"",AD55)</f>
        <v/>
      </c>
      <c r="F55" s="340">
        <f>IF(AE55=301,"",AE55)</f>
        <v>0</v>
      </c>
      <c r="G55" s="340" t="str">
        <f>IF(AF55=0,"",AF55)</f>
        <v/>
      </c>
      <c r="H55" s="340">
        <f>IF(AG55=301,"",AG55)</f>
        <v>0</v>
      </c>
      <c r="I55" s="340" t="str">
        <f>IF(AH55=0,"",AH55)</f>
        <v/>
      </c>
      <c r="J55" s="340">
        <f>IF(AI55=301,"",AI55)</f>
        <v>0</v>
      </c>
      <c r="K55" s="340" t="str">
        <f>IF(AJ55=0,"",AJ55)</f>
        <v/>
      </c>
      <c r="L55" s="340">
        <f>IF(AK55=301,"",AK55)</f>
        <v>0</v>
      </c>
      <c r="M55" s="340" t="str">
        <f>IF(AL55=0,"",AL55)</f>
        <v/>
      </c>
      <c r="N55" s="340">
        <f>IF(AM55=301,"",AM55)</f>
        <v>0</v>
      </c>
      <c r="O55" s="340" t="str">
        <f>IF(AN55=0,"",AN55)</f>
        <v/>
      </c>
      <c r="P55" s="340">
        <f>IF(AO55=301,"",AO55)</f>
        <v>0</v>
      </c>
      <c r="Q55" s="340" t="str">
        <f>IF(AP55=0,"",AP55)</f>
        <v/>
      </c>
      <c r="R55" s="340">
        <f>IF(AQ55=301,"",AQ55)</f>
        <v>0</v>
      </c>
      <c r="S55" s="340" t="str">
        <f>IF(AR55=0,"",AR55)</f>
        <v/>
      </c>
      <c r="T55" s="340">
        <f>IF(AS55=301,"",AS55)</f>
        <v>0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0</v>
      </c>
      <c r="AD55" s="374"/>
      <c r="AE55" s="373">
        <f>ABS(INDEX(AE:AE,MATCH(AE52,$AA:$AA,0)+5)+INDEX(AE:AE,MATCH(AE52,$AA:$AA,0)+6)+INDEX(AE:AE,MATCH(AE52,$AA:$AA,0)+7))</f>
        <v>0</v>
      </c>
      <c r="AF55" s="374"/>
      <c r="AG55" s="373">
        <f>ABS(INDEX(AG:AG,MATCH(AG52,$AA:$AA,0)+5)+INDEX(AG:AG,MATCH(AG52,$AA:$AA,0)+6)+INDEX(AG:AG,MATCH(AG52,$AA:$AA,0)+7))</f>
        <v>0</v>
      </c>
      <c r="AH55" s="374"/>
      <c r="AI55" s="373">
        <f>ABS(INDEX(AI:AI,MATCH(AI52,$AA:$AA,0)+5)+INDEX(AI:AI,MATCH(AI52,$AA:$AA,0)+6)+INDEX(AI:AI,MATCH(AI52,$AA:$AA,0)+7))</f>
        <v>0</v>
      </c>
      <c r="AJ55" s="374"/>
      <c r="AK55" s="373">
        <f>ABS(INDEX(AK:AK,MATCH(AK52,$AA:$AA,0)+5)+INDEX(AK:AK,MATCH(AK52,$AA:$AA,0)+6)+INDEX(AK:AK,MATCH(AK52,$AA:$AA,0)+7))</f>
        <v>0</v>
      </c>
      <c r="AL55" s="374"/>
      <c r="AM55" s="373">
        <f>ABS(INDEX(AM:AM,MATCH(AM52,$AA:$AA,0)+5)+INDEX(AM:AM,MATCH(AM52,$AA:$AA,0)+6)+INDEX(AM:AM,MATCH(AM52,$AA:$AA,0)+7))</f>
        <v>0</v>
      </c>
      <c r="AN55" s="374"/>
      <c r="AO55" s="373">
        <f>ABS(INDEX(AO:AO,MATCH(AO52,$AA:$AA,0)+5)+INDEX(AO:AO,MATCH(AO52,$AA:$AA,0)+6)+INDEX(AO:AO,MATCH(AO52,$AA:$AA,0)+7))</f>
        <v>0</v>
      </c>
      <c r="AP55" s="374"/>
      <c r="AQ55" s="373">
        <f>ABS(INDEX(AQ:AQ,MATCH(AQ52,$AA:$AA,0)+5)+INDEX(AQ:AQ,MATCH(AQ52,$AA:$AA,0)+6)+INDEX(AQ:AQ,MATCH(AQ52,$AA:$AA,0)+7))</f>
        <v>0</v>
      </c>
      <c r="AR55" s="374"/>
      <c r="AS55" s="373">
        <f>ABS(INDEX(AS:AS,MATCH(AS52,$AA:$AA,0)+5)+INDEX(AS:AS,MATCH(AS52,$AA:$AA,0)+6)+INDEX(AS:AS,MATCH(AS52,$AA:$AA,0)+7))</f>
        <v>0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0</v>
      </c>
      <c r="E56" s="340" t="str">
        <f>IF(AD56=0,"",AD56)</f>
        <v/>
      </c>
      <c r="F56" s="340">
        <f>IF(AE56=301,"",AE56)</f>
        <v>0</v>
      </c>
      <c r="G56" s="340" t="str">
        <f>IF(AF56=0,"",AF56)</f>
        <v/>
      </c>
      <c r="H56" s="340">
        <f>IF(AG56=301,"",AG56)</f>
        <v>0</v>
      </c>
      <c r="I56" s="340" t="str">
        <f>IF(AH56=0,"",AH56)</f>
        <v/>
      </c>
      <c r="J56" s="340">
        <f>IF(AI56=301,"",AI56)</f>
        <v>0</v>
      </c>
      <c r="K56" s="340" t="str">
        <f>IF(AJ56=0,"",AJ56)</f>
        <v/>
      </c>
      <c r="L56" s="340">
        <f>IF(AK56=301,"",AK56)</f>
        <v>0</v>
      </c>
      <c r="M56" s="340" t="str">
        <f>IF(AL56=0,"",AL56)</f>
        <v/>
      </c>
      <c r="N56" s="340">
        <f>IF(AM56=301,"",AM56)</f>
        <v>0</v>
      </c>
      <c r="O56" s="340" t="str">
        <f>IF(AN56=0,"",AN56)</f>
        <v/>
      </c>
      <c r="P56" s="340">
        <f>IF(AO56=301,"",AO56)</f>
        <v>0</v>
      </c>
      <c r="Q56" s="340" t="str">
        <f>IF(AP56=0,"",AP56)</f>
        <v/>
      </c>
      <c r="R56" s="340">
        <f>IF(AQ56=301,"",AQ56)</f>
        <v>0</v>
      </c>
      <c r="S56" s="340" t="str">
        <f>IF(AR56=0,"",AR56)</f>
        <v/>
      </c>
      <c r="T56" s="340">
        <f>IF(AS56=301,"",AS56)</f>
        <v>0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0</v>
      </c>
      <c r="AD56" s="376"/>
      <c r="AE56" s="375">
        <f>ABS(INDEX(AE:AE,MATCH(AE52,$AA:$AA,0)+8)+INDEX(AE:AE,MATCH(AE52,$AA:$AA,0)+9)+INDEX(AE:AE,MATCH(AE52,$AA:$AA,0)+10))</f>
        <v>0</v>
      </c>
      <c r="AF56" s="376"/>
      <c r="AG56" s="375">
        <f>ABS(INDEX(AG:AG,MATCH(AG52,$AA:$AA,0)+8)+INDEX(AG:AG,MATCH(AG52,$AA:$AA,0)+9)+INDEX(AG:AG,MATCH(AG52,$AA:$AA,0)+10))</f>
        <v>0</v>
      </c>
      <c r="AH56" s="376"/>
      <c r="AI56" s="375">
        <f>ABS(INDEX(AI:AI,MATCH(AI52,$AA:$AA,0)+8)+INDEX(AI:AI,MATCH(AI52,$AA:$AA,0)+9)+INDEX(AI:AI,MATCH(AI52,$AA:$AA,0)+10))</f>
        <v>0</v>
      </c>
      <c r="AJ56" s="376"/>
      <c r="AK56" s="375">
        <f>ABS(INDEX(AK:AK,MATCH(AK52,$AA:$AA,0)+8)+INDEX(AK:AK,MATCH(AK52,$AA:$AA,0)+9)+INDEX(AK:AK,MATCH(AK52,$AA:$AA,0)+10))</f>
        <v>0</v>
      </c>
      <c r="AL56" s="376"/>
      <c r="AM56" s="375">
        <f>ABS(INDEX(AM:AM,MATCH(AM52,$AA:$AA,0)+8)+INDEX(AM:AM,MATCH(AM52,$AA:$AA,0)+9)+INDEX(AM:AM,MATCH(AM52,$AA:$AA,0)+10))</f>
        <v>0</v>
      </c>
      <c r="AN56" s="376"/>
      <c r="AO56" s="375">
        <f>ABS(INDEX(AO:AO,MATCH(AO52,$AA:$AA,0)+8)+INDEX(AO:AO,MATCH(AO52,$AA:$AA,0)+9)+INDEX(AO:AO,MATCH(AO52,$AA:$AA,0)+10))</f>
        <v>0</v>
      </c>
      <c r="AP56" s="376"/>
      <c r="AQ56" s="375">
        <f>ABS(INDEX(AQ:AQ,MATCH(AQ52,$AA:$AA,0)+8)+INDEX(AQ:AQ,MATCH(AQ52,$AA:$AA,0)+9)+INDEX(AQ:AQ,MATCH(AQ52,$AA:$AA,0)+10))</f>
        <v>0</v>
      </c>
      <c r="AR56" s="376"/>
      <c r="AS56" s="375">
        <f>ABS(INDEX(AS:AS,MATCH(AS52,$AA:$AA,0)+8)+INDEX(AS:AS,MATCH(AS52,$AA:$AA,0)+9)+INDEX(AS:AS,MATCH(AS52,$AA:$AA,0)+10))</f>
        <v>0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0</v>
      </c>
      <c r="E57" s="340" t="str">
        <f>IF(AD57=0,"",AD57)</f>
        <v/>
      </c>
      <c r="F57" s="340">
        <f>IF(AE57=301,"",AE57)</f>
        <v>0</v>
      </c>
      <c r="G57" s="340" t="str">
        <f>IF(AF57=0,"",AF57)</f>
        <v/>
      </c>
      <c r="H57" s="340">
        <f>IF(AG57=301,"",AG57)</f>
        <v>0</v>
      </c>
      <c r="I57" s="340" t="str">
        <f>IF(AH57=0,"",AH57)</f>
        <v/>
      </c>
      <c r="J57" s="340">
        <f>IF(AI57=301,"",AI57)</f>
        <v>0</v>
      </c>
      <c r="K57" s="340" t="str">
        <f>IF(AJ57=0,"",AJ57)</f>
        <v/>
      </c>
      <c r="L57" s="340">
        <f>IF(AK57=301,"",AK57)</f>
        <v>0</v>
      </c>
      <c r="M57" s="340" t="str">
        <f>IF(AL57=0,"",AL57)</f>
        <v/>
      </c>
      <c r="N57" s="340">
        <f>IF(AM57=301,"",AM57)</f>
        <v>0</v>
      </c>
      <c r="O57" s="340" t="str">
        <f>IF(AN57=0,"",AN57)</f>
        <v/>
      </c>
      <c r="P57" s="340">
        <f>IF(AO57=301,"",AO57)</f>
        <v>0</v>
      </c>
      <c r="Q57" s="340" t="str">
        <f>IF(AP57=0,"",AP57)</f>
        <v/>
      </c>
      <c r="R57" s="340">
        <f>IF(AQ57=301,"",AQ57)</f>
        <v>0</v>
      </c>
      <c r="S57" s="340" t="str">
        <f>IF(AR57=0,"",AR57)</f>
        <v/>
      </c>
      <c r="T57" s="340">
        <f>IF(AS57=301,"",AS57)</f>
        <v>0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0</v>
      </c>
      <c r="AD57" s="376"/>
      <c r="AE57" s="375">
        <f>ABS(INDEX(AE:AE,MATCH(AE52,$AA:$AA,0)+11)+INDEX(AE:AE,MATCH(AE52,$AA:$AA,0)+12)+INDEX(AE:AE,MATCH(AE52,$AA:$AA,0)+13))</f>
        <v>0</v>
      </c>
      <c r="AF57" s="376"/>
      <c r="AG57" s="375">
        <f>ABS(INDEX(AG:AG,MATCH(AG52,$AA:$AA,0)+11)+INDEX(AG:AG,MATCH(AG52,$AA:$AA,0)+12)+INDEX(AG:AG,MATCH(AG52,$AA:$AA,0)+13))</f>
        <v>0</v>
      </c>
      <c r="AH57" s="376"/>
      <c r="AI57" s="375">
        <f>ABS(INDEX(AI:AI,MATCH(AI52,$AA:$AA,0)+11)+INDEX(AI:AI,MATCH(AI52,$AA:$AA,0)+12)+INDEX(AI:AI,MATCH(AI52,$AA:$AA,0)+13))</f>
        <v>0</v>
      </c>
      <c r="AJ57" s="376"/>
      <c r="AK57" s="375">
        <f>ABS(INDEX(AK:AK,MATCH(AK52,$AA:$AA,0)+11)+INDEX(AK:AK,MATCH(AK52,$AA:$AA,0)+12)+INDEX(AK:AK,MATCH(AK52,$AA:$AA,0)+13))</f>
        <v>0</v>
      </c>
      <c r="AL57" s="376"/>
      <c r="AM57" s="375">
        <f>ABS(INDEX(AM:AM,MATCH(AM52,$AA:$AA,0)+11)+INDEX(AM:AM,MATCH(AM52,$AA:$AA,0)+12)+INDEX(AM:AM,MATCH(AM52,$AA:$AA,0)+13))</f>
        <v>0</v>
      </c>
      <c r="AN57" s="376"/>
      <c r="AO57" s="375">
        <f>ABS(INDEX(AO:AO,MATCH(AO52,$AA:$AA,0)+11)+INDEX(AO:AO,MATCH(AO52,$AA:$AA,0)+12)+INDEX(AO:AO,MATCH(AO52,$AA:$AA,0)+13))</f>
        <v>0</v>
      </c>
      <c r="AP57" s="376"/>
      <c r="AQ57" s="375">
        <f>ABS(INDEX(AQ:AQ,MATCH(AQ52,$AA:$AA,0)+11)+INDEX(AQ:AQ,MATCH(AQ52,$AA:$AA,0)+12)+INDEX(AQ:AQ,MATCH(AQ52,$AA:$AA,0)+13))</f>
        <v>0</v>
      </c>
      <c r="AR57" s="376"/>
      <c r="AS57" s="375">
        <f>ABS(INDEX(AS:AS,MATCH(AS52,$AA:$AA,0)+11)+INDEX(AS:AS,MATCH(AS52,$AA:$AA,0)+12)+INDEX(AS:AS,MATCH(AS52,$AA:$AA,0)+13))</f>
        <v>0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0</v>
      </c>
      <c r="E58" s="340" t="str">
        <f>IF(AD58=0,"",AD58)</f>
        <v/>
      </c>
      <c r="F58" s="340">
        <f>IF(AE58=301,"",AE58)</f>
        <v>0</v>
      </c>
      <c r="G58" s="340" t="str">
        <f>IF(AF58=0,"",AF58)</f>
        <v/>
      </c>
      <c r="H58" s="340">
        <f>IF(AG58=301,"",AG58)</f>
        <v>0</v>
      </c>
      <c r="I58" s="340" t="str">
        <f>IF(AH58=0,"",AH58)</f>
        <v/>
      </c>
      <c r="J58" s="340">
        <f>IF(AI58=301,"",AI58)</f>
        <v>0</v>
      </c>
      <c r="K58" s="340" t="str">
        <f>IF(AJ58=0,"",AJ58)</f>
        <v/>
      </c>
      <c r="L58" s="340">
        <f>IF(AK58=301,"",AK58)</f>
        <v>0</v>
      </c>
      <c r="M58" s="340" t="str">
        <f>IF(AL58=0,"",AL58)</f>
        <v/>
      </c>
      <c r="N58" s="340">
        <f>IF(AM58=301,"",AM58)</f>
        <v>0</v>
      </c>
      <c r="O58" s="340" t="str">
        <f>IF(AN58=0,"",AN58)</f>
        <v/>
      </c>
      <c r="P58" s="340">
        <f>IF(AO58=301,"",AO58)</f>
        <v>0</v>
      </c>
      <c r="Q58" s="340" t="str">
        <f>IF(AP58=0,"",AP58)</f>
        <v/>
      </c>
      <c r="R58" s="340">
        <f>IF(AQ58=301,"",AQ58)</f>
        <v>0</v>
      </c>
      <c r="S58" s="340" t="str">
        <f>IF(AR58=0,"",AR58)</f>
        <v/>
      </c>
      <c r="T58" s="340">
        <f>IF(AS58=301,"",AS58)</f>
        <v>0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0</v>
      </c>
      <c r="AD58" s="376"/>
      <c r="AE58" s="375">
        <f>ABS(INDEX(AE:AE,MATCH(AE52,$AA:$AA,0)+14)+INDEX(AE:AE,MATCH(AE52,$AA:$AA,0)+15)+INDEX(AE:AE,MATCH(AE52,$AA:$AA,0)+16))</f>
        <v>0</v>
      </c>
      <c r="AF58" s="376"/>
      <c r="AG58" s="375">
        <f>ABS(INDEX(AG:AG,MATCH(AG52,$AA:$AA,0)+14)+INDEX(AG:AG,MATCH(AG52,$AA:$AA,0)+15)+INDEX(AG:AG,MATCH(AG52,$AA:$AA,0)+16))</f>
        <v>0</v>
      </c>
      <c r="AH58" s="376"/>
      <c r="AI58" s="375">
        <f>ABS(INDEX(AI:AI,MATCH(AI52,$AA:$AA,0)+14)+INDEX(AI:AI,MATCH(AI52,$AA:$AA,0)+15)+INDEX(AI:AI,MATCH(AI52,$AA:$AA,0)+16))</f>
        <v>0</v>
      </c>
      <c r="AJ58" s="376"/>
      <c r="AK58" s="375">
        <f>ABS(INDEX(AK:AK,MATCH(AK52,$AA:$AA,0)+14)+INDEX(AK:AK,MATCH(AK52,$AA:$AA,0)+15)+INDEX(AK:AK,MATCH(AK52,$AA:$AA,0)+16))</f>
        <v>0</v>
      </c>
      <c r="AL58" s="376"/>
      <c r="AM58" s="375">
        <f>ABS(INDEX(AM:AM,MATCH(AM52,$AA:$AA,0)+14)+INDEX(AM:AM,MATCH(AM52,$AA:$AA,0)+15)+INDEX(AM:AM,MATCH(AM52,$AA:$AA,0)+16))</f>
        <v>0</v>
      </c>
      <c r="AN58" s="376"/>
      <c r="AO58" s="375">
        <f>ABS(INDEX(AO:AO,MATCH(AO52,$AA:$AA,0)+14)+INDEX(AO:AO,MATCH(AO52,$AA:$AA,0)+15)+INDEX(AO:AO,MATCH(AO52,$AA:$AA,0)+16))</f>
        <v>0</v>
      </c>
      <c r="AP58" s="376"/>
      <c r="AQ58" s="375">
        <f>ABS(INDEX(AQ:AQ,MATCH(AQ52,$AA:$AA,0)+14)+INDEX(AQ:AQ,MATCH(AQ52,$AA:$AA,0)+15)+INDEX(AQ:AQ,MATCH(AQ52,$AA:$AA,0)+16))</f>
        <v>0</v>
      </c>
      <c r="AR58" s="376"/>
      <c r="AS58" s="375">
        <f>ABS(INDEX(AS:AS,MATCH(AS52,$AA:$AA,0)+14)+INDEX(AS:AS,MATCH(AS52,$AA:$AA,0)+15)+INDEX(AS:AS,MATCH(AS52,$AA:$AA,0)+16))</f>
        <v>0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0</v>
      </c>
      <c r="E59" s="339" t="str">
        <f>IF(AD59=0,"",AD59)</f>
        <v/>
      </c>
      <c r="F59" s="339">
        <f>IF(AE59=1505,"",AE59)</f>
        <v>0</v>
      </c>
      <c r="G59" s="339" t="str">
        <f>IF(AF59=0,"",AF59)</f>
        <v/>
      </c>
      <c r="H59" s="339">
        <f>IF(AG59=1505,"",AG59)</f>
        <v>0</v>
      </c>
      <c r="I59" s="339" t="str">
        <f>IF(AH59=0,"",AH59)</f>
        <v/>
      </c>
      <c r="J59" s="339">
        <f>IF(AI59=1505,"",AI59)</f>
        <v>0</v>
      </c>
      <c r="K59" s="339" t="str">
        <f>IF(AJ59=0,"",AJ59)</f>
        <v/>
      </c>
      <c r="L59" s="339">
        <f>IF(AK59=1505,"",AK59)</f>
        <v>0</v>
      </c>
      <c r="M59" s="339" t="str">
        <f>IF(AL59=0,"",AL59)</f>
        <v/>
      </c>
      <c r="N59" s="339">
        <f>IF(AM59=1505,"",AM59)</f>
        <v>0</v>
      </c>
      <c r="O59" s="339" t="str">
        <f>IF(AN59=0,"",AN59)</f>
        <v/>
      </c>
      <c r="P59" s="339">
        <f>IF(AO59=1505,"",AO59)</f>
        <v>0</v>
      </c>
      <c r="Q59" s="339" t="str">
        <f>IF(AP59=0,"",AP59)</f>
        <v/>
      </c>
      <c r="R59" s="339">
        <f>IF(AQ59=1505,"",AQ59)</f>
        <v>0</v>
      </c>
      <c r="S59" s="339" t="str">
        <f>IF(AR59=0,"",AR59)</f>
        <v/>
      </c>
      <c r="T59" s="339">
        <f>IF(AS59=1505,"",AS59)</f>
        <v>0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0</v>
      </c>
      <c r="AD59" s="356"/>
      <c r="AE59" s="355">
        <f>SUM(AE55:AE58)</f>
        <v>0</v>
      </c>
      <c r="AF59" s="356"/>
      <c r="AG59" s="355">
        <f>SUM(AG55:AG58)</f>
        <v>0</v>
      </c>
      <c r="AH59" s="356"/>
      <c r="AI59" s="355">
        <f>SUM(AI55:AI58)</f>
        <v>0</v>
      </c>
      <c r="AJ59" s="356"/>
      <c r="AK59" s="355">
        <f>SUM(AK55:AK58)</f>
        <v>0</v>
      </c>
      <c r="AL59" s="356"/>
      <c r="AM59" s="355">
        <f>SUM(AM55:AM58)</f>
        <v>0</v>
      </c>
      <c r="AN59" s="356"/>
      <c r="AO59" s="355">
        <f>SUM(AO55:AO58)</f>
        <v>0</v>
      </c>
      <c r="AP59" s="356"/>
      <c r="AQ59" s="355">
        <f>SUM(AQ55:AQ58)</f>
        <v>0</v>
      </c>
      <c r="AR59" s="356"/>
      <c r="AS59" s="355">
        <f>SUM(AS55:AS58)</f>
        <v>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15.02./16.02.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15.02./16.02.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Regensburg Super Bowl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9">
        <f>IF(AD67="","",AD67)</f>
        <v>0</v>
      </c>
      <c r="F67" s="75" t="str">
        <f t="shared" ref="F67:F80" si="69">IF(AE67=0,"",AE67)</f>
        <v/>
      </c>
      <c r="G67" s="349">
        <f>IF(AF67="","",AF67)</f>
        <v>0</v>
      </c>
      <c r="H67" s="75" t="str">
        <f t="shared" ref="H67:H80" si="70">IF(AG67=0,"",AG67)</f>
        <v/>
      </c>
      <c r="I67" s="349">
        <f>IF(AH67="","",AH67)</f>
        <v>0</v>
      </c>
      <c r="J67" s="75" t="str">
        <f t="shared" ref="J67:J80" si="71">IF(AI67=0,"",AI67)</f>
        <v/>
      </c>
      <c r="K67" s="349">
        <f>IF(AJ67="","",AJ67)</f>
        <v>0</v>
      </c>
      <c r="L67" s="75" t="str">
        <f t="shared" ref="L67:L80" si="72">IF(AK67=0,"",AK67)</f>
        <v/>
      </c>
      <c r="M67" s="349">
        <f>IF(AL67="","",AL67)</f>
        <v>0</v>
      </c>
      <c r="N67" s="75" t="str">
        <f>IF(AM67=0,"",AM67)</f>
        <v/>
      </c>
      <c r="O67" s="349">
        <f>IF(AN67="","",AN67)</f>
        <v>0</v>
      </c>
      <c r="P67" s="75" t="str">
        <f t="shared" ref="P67:P80" si="73">IF(AO67=0,"",AO67)</f>
        <v/>
      </c>
      <c r="Q67" s="349">
        <f>IF(AP67="","",AP67)</f>
        <v>0</v>
      </c>
      <c r="R67" s="75" t="str">
        <f t="shared" ref="R67:R80" si="74">IF(AQ67=0,"",AQ67)</f>
        <v/>
      </c>
      <c r="S67" s="349">
        <f>IF(AR67="","",AR67)</f>
        <v>0</v>
      </c>
      <c r="T67" s="75" t="str">
        <f t="shared" ref="T67:T80" si="75">IF(AS67=0,"",AS67)</f>
        <v/>
      </c>
      <c r="U67" s="349">
        <f>IF(AT67="","",AT67)</f>
        <v>0</v>
      </c>
      <c r="V67" s="75" t="str">
        <f t="shared" ref="V67:V80" si="76">IF(AU67=0,"",AU67)</f>
        <v/>
      </c>
      <c r="W67" s="349">
        <f>IF(AV67="","",AV67)</f>
        <v>0</v>
      </c>
      <c r="Z67" s="352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8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9">
        <f>IF(AD70="","",AD70)</f>
        <v>0</v>
      </c>
      <c r="F70" s="75" t="str">
        <f t="shared" si="69"/>
        <v/>
      </c>
      <c r="G70" s="349">
        <f>IF(AF70="","",AF70)</f>
        <v>0</v>
      </c>
      <c r="H70" s="75" t="str">
        <f t="shared" si="70"/>
        <v/>
      </c>
      <c r="I70" s="349">
        <f>IF(AH70="","",AH70)</f>
        <v>0</v>
      </c>
      <c r="J70" s="75" t="str">
        <f t="shared" si="71"/>
        <v/>
      </c>
      <c r="K70" s="349">
        <f>IF(AJ70="","",AJ70)</f>
        <v>0</v>
      </c>
      <c r="L70" s="75" t="str">
        <f t="shared" si="72"/>
        <v/>
      </c>
      <c r="M70" s="349">
        <f>IF(AL70="","",AL70)</f>
        <v>0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0</v>
      </c>
      <c r="R70" s="75" t="str">
        <f t="shared" si="74"/>
        <v/>
      </c>
      <c r="S70" s="349">
        <f>IF(AR70="","",AR70)</f>
        <v>0</v>
      </c>
      <c r="T70" s="75" t="str">
        <f t="shared" si="75"/>
        <v/>
      </c>
      <c r="U70" s="349">
        <f>IF(AT70="","",AT70)</f>
        <v>0</v>
      </c>
      <c r="V70" s="75" t="str">
        <f t="shared" si="76"/>
        <v/>
      </c>
      <c r="W70" s="349">
        <f>IF(AV70="","",AV70)</f>
        <v>0</v>
      </c>
      <c r="Z70" s="352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8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9">
        <f>IF(AD73="","",AD73)</f>
        <v>0</v>
      </c>
      <c r="F73" s="75" t="str">
        <f t="shared" si="69"/>
        <v/>
      </c>
      <c r="G73" s="349">
        <f>IF(AF73="","",AF73)</f>
        <v>0</v>
      </c>
      <c r="H73" s="75" t="str">
        <f t="shared" si="70"/>
        <v/>
      </c>
      <c r="I73" s="349">
        <f>IF(AH73="","",AH73)</f>
        <v>0</v>
      </c>
      <c r="J73" s="75" t="str">
        <f t="shared" si="71"/>
        <v/>
      </c>
      <c r="K73" s="349">
        <f>IF(AJ73="","",AJ73)</f>
        <v>0</v>
      </c>
      <c r="L73" s="75" t="str">
        <f t="shared" si="72"/>
        <v/>
      </c>
      <c r="M73" s="349">
        <f>IF(AL73="","",AL73)</f>
        <v>0</v>
      </c>
      <c r="N73" s="75" t="str">
        <f t="shared" si="89"/>
        <v/>
      </c>
      <c r="O73" s="349">
        <f>IF(AN73="","",AN73)</f>
        <v>0</v>
      </c>
      <c r="P73" s="75" t="str">
        <f t="shared" si="73"/>
        <v/>
      </c>
      <c r="Q73" s="349">
        <f>IF(AP73="","",AP73)</f>
        <v>0</v>
      </c>
      <c r="R73" s="75" t="str">
        <f t="shared" si="74"/>
        <v/>
      </c>
      <c r="S73" s="349">
        <f>IF(AR73="","",AR73)</f>
        <v>0</v>
      </c>
      <c r="T73" s="75" t="str">
        <f t="shared" si="75"/>
        <v/>
      </c>
      <c r="U73" s="349">
        <f>IF(AT73="","",AT73)</f>
        <v>0</v>
      </c>
      <c r="V73" s="75" t="str">
        <f t="shared" si="76"/>
        <v/>
      </c>
      <c r="W73" s="349">
        <f>IF(AV73="","",AV73)</f>
        <v>0</v>
      </c>
      <c r="Z73" s="352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9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 t="str">
        <f t="shared" si="72"/>
        <v/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 t="str">
        <f t="shared" si="76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8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9">
        <f>IF(AD76="","",AD76)</f>
        <v>0</v>
      </c>
      <c r="F76" s="75" t="str">
        <f t="shared" si="69"/>
        <v/>
      </c>
      <c r="G76" s="349">
        <f>IF(AF76="","",AF76)</f>
        <v>0</v>
      </c>
      <c r="H76" s="75" t="str">
        <f t="shared" si="70"/>
        <v/>
      </c>
      <c r="I76" s="349">
        <f>IF(AH76="","",AH76)</f>
        <v>0</v>
      </c>
      <c r="J76" s="75" t="str">
        <f t="shared" si="71"/>
        <v/>
      </c>
      <c r="K76" s="349">
        <f>IF(AJ76="","",AJ76)</f>
        <v>0</v>
      </c>
      <c r="L76" s="75" t="str">
        <f t="shared" si="72"/>
        <v/>
      </c>
      <c r="M76" s="349">
        <f>IF(AL76="","",AL76)</f>
        <v>0</v>
      </c>
      <c r="N76" s="75" t="str">
        <f t="shared" si="89"/>
        <v/>
      </c>
      <c r="O76" s="349">
        <f>IF(AN76="","",AN76)</f>
        <v>0</v>
      </c>
      <c r="P76" s="75" t="str">
        <f t="shared" si="73"/>
        <v/>
      </c>
      <c r="Q76" s="349">
        <f>IF(AP76="","",AP76)</f>
        <v>0</v>
      </c>
      <c r="R76" s="75" t="str">
        <f t="shared" si="74"/>
        <v/>
      </c>
      <c r="S76" s="349">
        <f>IF(AR76="","",AR76)</f>
        <v>0</v>
      </c>
      <c r="T76" s="75" t="str">
        <f t="shared" si="75"/>
        <v/>
      </c>
      <c r="U76" s="349">
        <f>IF(AT76="","",AT76)</f>
        <v>0</v>
      </c>
      <c r="V76" s="75" t="str">
        <f t="shared" si="76"/>
        <v/>
      </c>
      <c r="W76" s="349">
        <f>IF(AV76="","",AV76)</f>
        <v>0</v>
      </c>
      <c r="Z76" s="352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7">
        <f t="shared" si="100"/>
        <v>8</v>
      </c>
      <c r="E82" s="347" t="str">
        <f t="shared" si="100"/>
        <v/>
      </c>
      <c r="F82" s="347">
        <f t="shared" si="100"/>
        <v>4</v>
      </c>
      <c r="G82" s="347" t="str">
        <f t="shared" si="100"/>
        <v/>
      </c>
      <c r="H82" s="347">
        <f t="shared" si="100"/>
        <v>5</v>
      </c>
      <c r="I82" s="347" t="str">
        <f t="shared" si="100"/>
        <v/>
      </c>
      <c r="J82" s="347">
        <f t="shared" si="100"/>
        <v>7</v>
      </c>
      <c r="K82" s="347" t="str">
        <f t="shared" si="100"/>
        <v/>
      </c>
      <c r="L82" s="347">
        <f t="shared" ref="L82:U84" si="101">IF(AK82=0,"",AK82)</f>
        <v>9</v>
      </c>
      <c r="M82" s="347" t="str">
        <f t="shared" si="101"/>
        <v/>
      </c>
      <c r="N82" s="347">
        <f t="shared" si="101"/>
        <v>6</v>
      </c>
      <c r="O82" s="347" t="str">
        <f t="shared" si="101"/>
        <v/>
      </c>
      <c r="P82" s="347">
        <f t="shared" si="101"/>
        <v>2</v>
      </c>
      <c r="Q82" s="347" t="str">
        <f t="shared" si="101"/>
        <v/>
      </c>
      <c r="R82" s="347">
        <f t="shared" si="101"/>
        <v>1</v>
      </c>
      <c r="S82" s="347" t="str">
        <f t="shared" si="101"/>
        <v/>
      </c>
      <c r="T82" s="347">
        <f t="shared" si="101"/>
        <v>10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VLOOKUP($AA62,Schlüssel!$A$5:$DG$14,63)</f>
        <v>8</v>
      </c>
      <c r="AD82" s="372"/>
      <c r="AE82" s="371">
        <f>VLOOKUP($AA62,Schlüssel!$A$5:$EK$14,64)</f>
        <v>4</v>
      </c>
      <c r="AF82" s="372"/>
      <c r="AG82" s="371">
        <f>VLOOKUP($AA62,Schlüssel!$A$5:$EK$14,65)</f>
        <v>5</v>
      </c>
      <c r="AH82" s="372"/>
      <c r="AI82" s="371">
        <f>VLOOKUP($AA62,Schlüssel!$A$5:$EK$14,66)</f>
        <v>7</v>
      </c>
      <c r="AJ82" s="372"/>
      <c r="AK82" s="371">
        <f>VLOOKUP($AA62,Schlüssel!$A$5:$EK$14,67)</f>
        <v>9</v>
      </c>
      <c r="AL82" s="372"/>
      <c r="AM82" s="371">
        <f>VLOOKUP($AA62,Schlüssel!$A$5:$EK$14,68)</f>
        <v>6</v>
      </c>
      <c r="AN82" s="372"/>
      <c r="AO82" s="371">
        <f>VLOOKUP($AA62,Schlüssel!$A$5:$EK$14,69)</f>
        <v>2</v>
      </c>
      <c r="AP82" s="372"/>
      <c r="AQ82" s="371">
        <f>VLOOKUP($AA62,Schlüssel!$A$5:$EK$14,70)</f>
        <v>1</v>
      </c>
      <c r="AR82" s="372"/>
      <c r="AS82" s="371">
        <f>VLOOKUP($AA62,Schlüssel!$A$5:$EK$14,71)</f>
        <v>10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4" t="str">
        <f t="shared" si="100"/>
        <v>BC EMAX Unterföhring 2</v>
      </c>
      <c r="E83" s="345" t="str">
        <f t="shared" si="100"/>
        <v/>
      </c>
      <c r="F83" s="344" t="str">
        <f t="shared" si="100"/>
        <v>SG DJK Rimpar</v>
      </c>
      <c r="G83" s="345" t="str">
        <f t="shared" si="100"/>
        <v/>
      </c>
      <c r="H83" s="344" t="str">
        <f t="shared" si="100"/>
        <v>RW Lichtenhof Stein 1</v>
      </c>
      <c r="I83" s="345" t="str">
        <f t="shared" si="100"/>
        <v/>
      </c>
      <c r="J83" s="344" t="str">
        <f t="shared" si="100"/>
        <v>Schanzer Ingolstadt 1</v>
      </c>
      <c r="K83" s="345" t="str">
        <f t="shared" si="100"/>
        <v/>
      </c>
      <c r="L83" s="344" t="str">
        <f t="shared" si="101"/>
        <v>Bowlinghaus Bamberg 1</v>
      </c>
      <c r="M83" s="345" t="str">
        <f t="shared" si="101"/>
        <v/>
      </c>
      <c r="N83" s="344" t="str">
        <f t="shared" si="101"/>
        <v>SG Rottendorf 1</v>
      </c>
      <c r="O83" s="345" t="str">
        <f t="shared" si="101"/>
        <v/>
      </c>
      <c r="P83" s="344" t="str">
        <f t="shared" si="101"/>
        <v>Bajuwaren München 1</v>
      </c>
      <c r="Q83" s="345" t="str">
        <f t="shared" si="101"/>
        <v/>
      </c>
      <c r="R83" s="344" t="str">
        <f t="shared" si="101"/>
        <v>BC Comet Nürnberg</v>
      </c>
      <c r="S83" s="345" t="str">
        <f t="shared" si="101"/>
        <v/>
      </c>
      <c r="T83" s="344" t="str">
        <f t="shared" si="101"/>
        <v>High Roller Rosenheim 1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BC EMAX Unterföhring 2</v>
      </c>
      <c r="AD83" s="345"/>
      <c r="AE83" s="344" t="str">
        <f>VLOOKUP(AE82,Schlüssel!$A$5:$K$14,2)</f>
        <v>SG DJK Rimpar</v>
      </c>
      <c r="AF83" s="345"/>
      <c r="AG83" s="344" t="str">
        <f>VLOOKUP(AG82,Schlüssel!$A$5:$K$14,2)</f>
        <v>RW Lichtenhof Stein 1</v>
      </c>
      <c r="AH83" s="345"/>
      <c r="AI83" s="344" t="str">
        <f>VLOOKUP(AI82,Schlüssel!$A$5:$K$14,2)</f>
        <v>Schanzer Ingolstadt 1</v>
      </c>
      <c r="AJ83" s="345"/>
      <c r="AK83" s="344" t="str">
        <f>VLOOKUP(AK82,Schlüssel!$A$5:$K$14,2)</f>
        <v>Bowlinghaus Bamberg 1</v>
      </c>
      <c r="AL83" s="345"/>
      <c r="AM83" s="344" t="str">
        <f>VLOOKUP(AM82,Schlüssel!$A$5:$K$14,2)</f>
        <v>SG Rottendorf 1</v>
      </c>
      <c r="AN83" s="345"/>
      <c r="AO83" s="344" t="str">
        <f>VLOOKUP(AO82,Schlüssel!$A$5:$K$14,2)</f>
        <v>Bajuwaren München 1</v>
      </c>
      <c r="AP83" s="345"/>
      <c r="AQ83" s="344" t="str">
        <f>VLOOKUP(AQ82,Schlüssel!$A$5:$K$14,2)</f>
        <v>BC Comet Nürnberg</v>
      </c>
      <c r="AR83" s="345"/>
      <c r="AS83" s="344" t="str">
        <f>VLOOKUP(AS82,Schlüssel!$A$5:$K$14,2)</f>
        <v>High Roller Rosenheim 1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2" t="str">
        <f t="shared" si="100"/>
        <v/>
      </c>
      <c r="E84" s="342" t="str">
        <f t="shared" si="100"/>
        <v/>
      </c>
      <c r="F84" s="342" t="str">
        <f t="shared" si="100"/>
        <v/>
      </c>
      <c r="G84" s="342" t="str">
        <f t="shared" si="100"/>
        <v/>
      </c>
      <c r="H84" s="342" t="str">
        <f t="shared" si="100"/>
        <v/>
      </c>
      <c r="I84" s="342" t="str">
        <f t="shared" si="100"/>
        <v/>
      </c>
      <c r="J84" s="342" t="str">
        <f t="shared" si="100"/>
        <v/>
      </c>
      <c r="K84" s="342" t="str">
        <f t="shared" si="100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2">IF(AA85=0,"",AA85)</f>
        <v>Spieler 1</v>
      </c>
      <c r="C85" s="367" t="str">
        <f t="shared" si="102"/>
        <v/>
      </c>
      <c r="D85" s="340">
        <f>IF(AC85=301,"",AC85)</f>
        <v>0</v>
      </c>
      <c r="E85" s="340" t="str">
        <f>IF(AD85=0,"",AD85)</f>
        <v/>
      </c>
      <c r="F85" s="340">
        <f>IF(AE85=301,"",AE85)</f>
        <v>0</v>
      </c>
      <c r="G85" s="340" t="str">
        <f>IF(AF85=0,"",AF85)</f>
        <v/>
      </c>
      <c r="H85" s="340">
        <f>IF(AG85=301,"",AG85)</f>
        <v>0</v>
      </c>
      <c r="I85" s="340" t="str">
        <f>IF(AH85=0,"",AH85)</f>
        <v/>
      </c>
      <c r="J85" s="340">
        <f>IF(AI85=301,"",AI85)</f>
        <v>0</v>
      </c>
      <c r="K85" s="340" t="str">
        <f>IF(AJ85=0,"",AJ85)</f>
        <v/>
      </c>
      <c r="L85" s="340">
        <f>IF(AK85=301,"",AK85)</f>
        <v>0</v>
      </c>
      <c r="M85" s="340" t="str">
        <f>IF(AL85=0,"",AL85)</f>
        <v/>
      </c>
      <c r="N85" s="340">
        <f>IF(AM85=301,"",AM85)</f>
        <v>0</v>
      </c>
      <c r="O85" s="340" t="str">
        <f>IF(AN85=0,"",AN85)</f>
        <v/>
      </c>
      <c r="P85" s="340">
        <f>IF(AO85=301,"",AO85)</f>
        <v>0</v>
      </c>
      <c r="Q85" s="340" t="str">
        <f>IF(AP85=0,"",AP85)</f>
        <v/>
      </c>
      <c r="R85" s="340">
        <f>IF(AQ85=301,"",AQ85)</f>
        <v>0</v>
      </c>
      <c r="S85" s="340" t="str">
        <f>IF(AR85=0,"",AR85)</f>
        <v/>
      </c>
      <c r="T85" s="340">
        <f>IF(AS85=301,"",AS85)</f>
        <v>0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0</v>
      </c>
      <c r="AD85" s="374"/>
      <c r="AE85" s="373">
        <f>ABS(INDEX(AE:AE,MATCH(AE82,$AA:$AA,0)+5)+INDEX(AE:AE,MATCH(AE82,$AA:$AA,0)+6)+INDEX(AE:AE,MATCH(AE82,$AA:$AA,0)+7))</f>
        <v>0</v>
      </c>
      <c r="AF85" s="374"/>
      <c r="AG85" s="373">
        <f>ABS(INDEX(AG:AG,MATCH(AG82,$AA:$AA,0)+5)+INDEX(AG:AG,MATCH(AG82,$AA:$AA,0)+6)+INDEX(AG:AG,MATCH(AG82,$AA:$AA,0)+7))</f>
        <v>0</v>
      </c>
      <c r="AH85" s="374"/>
      <c r="AI85" s="373">
        <f>ABS(INDEX(AI:AI,MATCH(AI82,$AA:$AA,0)+5)+INDEX(AI:AI,MATCH(AI82,$AA:$AA,0)+6)+INDEX(AI:AI,MATCH(AI82,$AA:$AA,0)+7))</f>
        <v>0</v>
      </c>
      <c r="AJ85" s="374"/>
      <c r="AK85" s="373">
        <f>ABS(INDEX(AK:AK,MATCH(AK82,$AA:$AA,0)+5)+INDEX(AK:AK,MATCH(AK82,$AA:$AA,0)+6)+INDEX(AK:AK,MATCH(AK82,$AA:$AA,0)+7))</f>
        <v>0</v>
      </c>
      <c r="AL85" s="374"/>
      <c r="AM85" s="373">
        <f>ABS(INDEX(AM:AM,MATCH(AM82,$AA:$AA,0)+5)+INDEX(AM:AM,MATCH(AM82,$AA:$AA,0)+6)+INDEX(AM:AM,MATCH(AM82,$AA:$AA,0)+7))</f>
        <v>0</v>
      </c>
      <c r="AN85" s="374"/>
      <c r="AO85" s="373">
        <f>ABS(INDEX(AO:AO,MATCH(AO82,$AA:$AA,0)+5)+INDEX(AO:AO,MATCH(AO82,$AA:$AA,0)+6)+INDEX(AO:AO,MATCH(AO82,$AA:$AA,0)+7))</f>
        <v>0</v>
      </c>
      <c r="AP85" s="374"/>
      <c r="AQ85" s="373">
        <f>ABS(INDEX(AQ:AQ,MATCH(AQ82,$AA:$AA,0)+5)+INDEX(AQ:AQ,MATCH(AQ82,$AA:$AA,0)+6)+INDEX(AQ:AQ,MATCH(AQ82,$AA:$AA,0)+7))</f>
        <v>0</v>
      </c>
      <c r="AR85" s="374"/>
      <c r="AS85" s="373">
        <f>ABS(INDEX(AS:AS,MATCH(AS82,$AA:$AA,0)+5)+INDEX(AS:AS,MATCH(AS82,$AA:$AA,0)+6)+INDEX(AS:AS,MATCH(AS82,$AA:$AA,0)+7))</f>
        <v>0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2"/>
        <v>Spieler 2</v>
      </c>
      <c r="C86" s="367" t="str">
        <f t="shared" si="102"/>
        <v/>
      </c>
      <c r="D86" s="340">
        <f>IF(AC86=301,"",AC86)</f>
        <v>0</v>
      </c>
      <c r="E86" s="340" t="str">
        <f>IF(AD86=0,"",AD86)</f>
        <v/>
      </c>
      <c r="F86" s="340">
        <f>IF(AE86=301,"",AE86)</f>
        <v>0</v>
      </c>
      <c r="G86" s="340" t="str">
        <f>IF(AF86=0,"",AF86)</f>
        <v/>
      </c>
      <c r="H86" s="340">
        <f>IF(AG86=301,"",AG86)</f>
        <v>0</v>
      </c>
      <c r="I86" s="340" t="str">
        <f>IF(AH86=0,"",AH86)</f>
        <v/>
      </c>
      <c r="J86" s="340">
        <f>IF(AI86=301,"",AI86)</f>
        <v>0</v>
      </c>
      <c r="K86" s="340" t="str">
        <f>IF(AJ86=0,"",AJ86)</f>
        <v/>
      </c>
      <c r="L86" s="340">
        <f>IF(AK86=301,"",AK86)</f>
        <v>0</v>
      </c>
      <c r="M86" s="340" t="str">
        <f>IF(AL86=0,"",AL86)</f>
        <v/>
      </c>
      <c r="N86" s="340">
        <f>IF(AM86=301,"",AM86)</f>
        <v>0</v>
      </c>
      <c r="O86" s="340" t="str">
        <f>IF(AN86=0,"",AN86)</f>
        <v/>
      </c>
      <c r="P86" s="340">
        <f>IF(AO86=301,"",AO86)</f>
        <v>0</v>
      </c>
      <c r="Q86" s="340" t="str">
        <f>IF(AP86=0,"",AP86)</f>
        <v/>
      </c>
      <c r="R86" s="340">
        <f>IF(AQ86=301,"",AQ86)</f>
        <v>0</v>
      </c>
      <c r="S86" s="340" t="str">
        <f>IF(AR86=0,"",AR86)</f>
        <v/>
      </c>
      <c r="T86" s="340">
        <f>IF(AS86=301,"",AS86)</f>
        <v>0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0</v>
      </c>
      <c r="AD86" s="376"/>
      <c r="AE86" s="375">
        <f>ABS(INDEX(AE:AE,MATCH(AE82,$AA:$AA,0)+8)+INDEX(AE:AE,MATCH(AE82,$AA:$AA,0)+9)+INDEX(AE:AE,MATCH(AE82,$AA:$AA,0)+10))</f>
        <v>0</v>
      </c>
      <c r="AF86" s="376"/>
      <c r="AG86" s="375">
        <f>ABS(INDEX(AG:AG,MATCH(AG82,$AA:$AA,0)+8)+INDEX(AG:AG,MATCH(AG82,$AA:$AA,0)+9)+INDEX(AG:AG,MATCH(AG82,$AA:$AA,0)+10))</f>
        <v>0</v>
      </c>
      <c r="AH86" s="376"/>
      <c r="AI86" s="375">
        <f>ABS(INDEX(AI:AI,MATCH(AI82,$AA:$AA,0)+8)+INDEX(AI:AI,MATCH(AI82,$AA:$AA,0)+9)+INDEX(AI:AI,MATCH(AI82,$AA:$AA,0)+10))</f>
        <v>0</v>
      </c>
      <c r="AJ86" s="376"/>
      <c r="AK86" s="375">
        <f>ABS(INDEX(AK:AK,MATCH(AK82,$AA:$AA,0)+8)+INDEX(AK:AK,MATCH(AK82,$AA:$AA,0)+9)+INDEX(AK:AK,MATCH(AK82,$AA:$AA,0)+10))</f>
        <v>0</v>
      </c>
      <c r="AL86" s="376"/>
      <c r="AM86" s="375">
        <f>ABS(INDEX(AM:AM,MATCH(AM82,$AA:$AA,0)+8)+INDEX(AM:AM,MATCH(AM82,$AA:$AA,0)+9)+INDEX(AM:AM,MATCH(AM82,$AA:$AA,0)+10))</f>
        <v>0</v>
      </c>
      <c r="AN86" s="376"/>
      <c r="AO86" s="375">
        <f>ABS(INDEX(AO:AO,MATCH(AO82,$AA:$AA,0)+8)+INDEX(AO:AO,MATCH(AO82,$AA:$AA,0)+9)+INDEX(AO:AO,MATCH(AO82,$AA:$AA,0)+10))</f>
        <v>0</v>
      </c>
      <c r="AP86" s="376"/>
      <c r="AQ86" s="375">
        <f>ABS(INDEX(AQ:AQ,MATCH(AQ82,$AA:$AA,0)+8)+INDEX(AQ:AQ,MATCH(AQ82,$AA:$AA,0)+9)+INDEX(AQ:AQ,MATCH(AQ82,$AA:$AA,0)+10))</f>
        <v>0</v>
      </c>
      <c r="AR86" s="376"/>
      <c r="AS86" s="375">
        <f>ABS(INDEX(AS:AS,MATCH(AS82,$AA:$AA,0)+8)+INDEX(AS:AS,MATCH(AS82,$AA:$AA,0)+9)+INDEX(AS:AS,MATCH(AS82,$AA:$AA,0)+10))</f>
        <v>0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2"/>
        <v>Spieler 3</v>
      </c>
      <c r="C87" s="367" t="str">
        <f t="shared" si="102"/>
        <v/>
      </c>
      <c r="D87" s="340">
        <f>IF(AC87=301,"",AC87)</f>
        <v>0</v>
      </c>
      <c r="E87" s="340" t="str">
        <f>IF(AD87=0,"",AD87)</f>
        <v/>
      </c>
      <c r="F87" s="340">
        <f>IF(AE87=301,"",AE87)</f>
        <v>0</v>
      </c>
      <c r="G87" s="340" t="str">
        <f>IF(AF87=0,"",AF87)</f>
        <v/>
      </c>
      <c r="H87" s="340">
        <f>IF(AG87=301,"",AG87)</f>
        <v>0</v>
      </c>
      <c r="I87" s="340" t="str">
        <f>IF(AH87=0,"",AH87)</f>
        <v/>
      </c>
      <c r="J87" s="340">
        <f>IF(AI87=301,"",AI87)</f>
        <v>0</v>
      </c>
      <c r="K87" s="340" t="str">
        <f>IF(AJ87=0,"",AJ87)</f>
        <v/>
      </c>
      <c r="L87" s="340">
        <f>IF(AK87=301,"",AK87)</f>
        <v>0</v>
      </c>
      <c r="M87" s="340" t="str">
        <f>IF(AL87=0,"",AL87)</f>
        <v/>
      </c>
      <c r="N87" s="340">
        <f>IF(AM87=301,"",AM87)</f>
        <v>0</v>
      </c>
      <c r="O87" s="340" t="str">
        <f>IF(AN87=0,"",AN87)</f>
        <v/>
      </c>
      <c r="P87" s="340">
        <f>IF(AO87=301,"",AO87)</f>
        <v>0</v>
      </c>
      <c r="Q87" s="340" t="str">
        <f>IF(AP87=0,"",AP87)</f>
        <v/>
      </c>
      <c r="R87" s="340">
        <f>IF(AQ87=301,"",AQ87)</f>
        <v>0</v>
      </c>
      <c r="S87" s="340" t="str">
        <f>IF(AR87=0,"",AR87)</f>
        <v/>
      </c>
      <c r="T87" s="340">
        <f>IF(AS87=301,"",AS87)</f>
        <v>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0</v>
      </c>
      <c r="AD87" s="376"/>
      <c r="AE87" s="375">
        <f>ABS(INDEX(AE:AE,MATCH(AE82,$AA:$AA,0)+11)+INDEX(AE:AE,MATCH(AE82,$AA:$AA,0)+12)+INDEX(AE:AE,MATCH(AE82,$AA:$AA,0)+13))</f>
        <v>0</v>
      </c>
      <c r="AF87" s="376"/>
      <c r="AG87" s="375">
        <f>ABS(INDEX(AG:AG,MATCH(AG82,$AA:$AA,0)+11)+INDEX(AG:AG,MATCH(AG82,$AA:$AA,0)+12)+INDEX(AG:AG,MATCH(AG82,$AA:$AA,0)+13))</f>
        <v>0</v>
      </c>
      <c r="AH87" s="376"/>
      <c r="AI87" s="375">
        <f>ABS(INDEX(AI:AI,MATCH(AI82,$AA:$AA,0)+11)+INDEX(AI:AI,MATCH(AI82,$AA:$AA,0)+12)+INDEX(AI:AI,MATCH(AI82,$AA:$AA,0)+13))</f>
        <v>0</v>
      </c>
      <c r="AJ87" s="376"/>
      <c r="AK87" s="375">
        <f>ABS(INDEX(AK:AK,MATCH(AK82,$AA:$AA,0)+11)+INDEX(AK:AK,MATCH(AK82,$AA:$AA,0)+12)+INDEX(AK:AK,MATCH(AK82,$AA:$AA,0)+13))</f>
        <v>0</v>
      </c>
      <c r="AL87" s="376"/>
      <c r="AM87" s="375">
        <f>ABS(INDEX(AM:AM,MATCH(AM82,$AA:$AA,0)+11)+INDEX(AM:AM,MATCH(AM82,$AA:$AA,0)+12)+INDEX(AM:AM,MATCH(AM82,$AA:$AA,0)+13))</f>
        <v>0</v>
      </c>
      <c r="AN87" s="376"/>
      <c r="AO87" s="375">
        <f>ABS(INDEX(AO:AO,MATCH(AO82,$AA:$AA,0)+11)+INDEX(AO:AO,MATCH(AO82,$AA:$AA,0)+12)+INDEX(AO:AO,MATCH(AO82,$AA:$AA,0)+13))</f>
        <v>0</v>
      </c>
      <c r="AP87" s="376"/>
      <c r="AQ87" s="375">
        <f>ABS(INDEX(AQ:AQ,MATCH(AQ82,$AA:$AA,0)+11)+INDEX(AQ:AQ,MATCH(AQ82,$AA:$AA,0)+12)+INDEX(AQ:AQ,MATCH(AQ82,$AA:$AA,0)+13))</f>
        <v>0</v>
      </c>
      <c r="AR87" s="376"/>
      <c r="AS87" s="375">
        <f>ABS(INDEX(AS:AS,MATCH(AS82,$AA:$AA,0)+11)+INDEX(AS:AS,MATCH(AS82,$AA:$AA,0)+12)+INDEX(AS:AS,MATCH(AS82,$AA:$AA,0)+13))</f>
        <v>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2"/>
        <v>Spieler 4</v>
      </c>
      <c r="C88" s="367" t="str">
        <f t="shared" si="102"/>
        <v/>
      </c>
      <c r="D88" s="340">
        <f>IF(AC88=301,"",AC88)</f>
        <v>0</v>
      </c>
      <c r="E88" s="340" t="str">
        <f>IF(AD88=0,"",AD88)</f>
        <v/>
      </c>
      <c r="F88" s="340">
        <f>IF(AE88=301,"",AE88)</f>
        <v>0</v>
      </c>
      <c r="G88" s="340" t="str">
        <f>IF(AF88=0,"",AF88)</f>
        <v/>
      </c>
      <c r="H88" s="340">
        <f>IF(AG88=301,"",AG88)</f>
        <v>0</v>
      </c>
      <c r="I88" s="340" t="str">
        <f>IF(AH88=0,"",AH88)</f>
        <v/>
      </c>
      <c r="J88" s="340">
        <f>IF(AI88=301,"",AI88)</f>
        <v>0</v>
      </c>
      <c r="K88" s="340" t="str">
        <f>IF(AJ88=0,"",AJ88)</f>
        <v/>
      </c>
      <c r="L88" s="340">
        <f>IF(AK88=301,"",AK88)</f>
        <v>0</v>
      </c>
      <c r="M88" s="340" t="str">
        <f>IF(AL88=0,"",AL88)</f>
        <v/>
      </c>
      <c r="N88" s="340">
        <f>IF(AM88=301,"",AM88)</f>
        <v>0</v>
      </c>
      <c r="O88" s="340" t="str">
        <f>IF(AN88=0,"",AN88)</f>
        <v/>
      </c>
      <c r="P88" s="340">
        <f>IF(AO88=301,"",AO88)</f>
        <v>0</v>
      </c>
      <c r="Q88" s="340" t="str">
        <f>IF(AP88=0,"",AP88)</f>
        <v/>
      </c>
      <c r="R88" s="340">
        <f>IF(AQ88=301,"",AQ88)</f>
        <v>0</v>
      </c>
      <c r="S88" s="340" t="str">
        <f>IF(AR88=0,"",AR88)</f>
        <v/>
      </c>
      <c r="T88" s="340">
        <f>IF(AS88=301,"",AS88)</f>
        <v>0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0</v>
      </c>
      <c r="AD88" s="376"/>
      <c r="AE88" s="375">
        <f>ABS(INDEX(AE:AE,MATCH(AE82,$AA:$AA,0)+14)+INDEX(AE:AE,MATCH(AE82,$AA:$AA,0)+15)+INDEX(AE:AE,MATCH(AE82,$AA:$AA,0)+16))</f>
        <v>0</v>
      </c>
      <c r="AF88" s="376"/>
      <c r="AG88" s="375">
        <f>ABS(INDEX(AG:AG,MATCH(AG82,$AA:$AA,0)+14)+INDEX(AG:AG,MATCH(AG82,$AA:$AA,0)+15)+INDEX(AG:AG,MATCH(AG82,$AA:$AA,0)+16))</f>
        <v>0</v>
      </c>
      <c r="AH88" s="376"/>
      <c r="AI88" s="375">
        <f>ABS(INDEX(AI:AI,MATCH(AI82,$AA:$AA,0)+14)+INDEX(AI:AI,MATCH(AI82,$AA:$AA,0)+15)+INDEX(AI:AI,MATCH(AI82,$AA:$AA,0)+16))</f>
        <v>0</v>
      </c>
      <c r="AJ88" s="376"/>
      <c r="AK88" s="375">
        <f>ABS(INDEX(AK:AK,MATCH(AK82,$AA:$AA,0)+14)+INDEX(AK:AK,MATCH(AK82,$AA:$AA,0)+15)+INDEX(AK:AK,MATCH(AK82,$AA:$AA,0)+16))</f>
        <v>0</v>
      </c>
      <c r="AL88" s="376"/>
      <c r="AM88" s="375">
        <f>ABS(INDEX(AM:AM,MATCH(AM82,$AA:$AA,0)+14)+INDEX(AM:AM,MATCH(AM82,$AA:$AA,0)+15)+INDEX(AM:AM,MATCH(AM82,$AA:$AA,0)+16))</f>
        <v>0</v>
      </c>
      <c r="AN88" s="376"/>
      <c r="AO88" s="375">
        <f>ABS(INDEX(AO:AO,MATCH(AO82,$AA:$AA,0)+14)+INDEX(AO:AO,MATCH(AO82,$AA:$AA,0)+15)+INDEX(AO:AO,MATCH(AO82,$AA:$AA,0)+16))</f>
        <v>0</v>
      </c>
      <c r="AP88" s="376"/>
      <c r="AQ88" s="375">
        <f>ABS(INDEX(AQ:AQ,MATCH(AQ82,$AA:$AA,0)+14)+INDEX(AQ:AQ,MATCH(AQ82,$AA:$AA,0)+15)+INDEX(AQ:AQ,MATCH(AQ82,$AA:$AA,0)+16))</f>
        <v>0</v>
      </c>
      <c r="AR88" s="376"/>
      <c r="AS88" s="375">
        <f>ABS(INDEX(AS:AS,MATCH(AS82,$AA:$AA,0)+14)+INDEX(AS:AS,MATCH(AS82,$AA:$AA,0)+15)+INDEX(AS:AS,MATCH(AS82,$AA:$AA,0)+16))</f>
        <v>0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2"/>
        <v>Gesamt</v>
      </c>
      <c r="C89" s="356" t="str">
        <f t="shared" si="102"/>
        <v/>
      </c>
      <c r="D89" s="339">
        <f>IF(AC89=1505,"",AC89)</f>
        <v>0</v>
      </c>
      <c r="E89" s="339" t="str">
        <f>IF(AD89=0,"",AD89)</f>
        <v/>
      </c>
      <c r="F89" s="339">
        <f>IF(AE89=1505,"",AE89)</f>
        <v>0</v>
      </c>
      <c r="G89" s="339" t="str">
        <f>IF(AF89=0,"",AF89)</f>
        <v/>
      </c>
      <c r="H89" s="339">
        <f>IF(AG89=1505,"",AG89)</f>
        <v>0</v>
      </c>
      <c r="I89" s="339" t="str">
        <f>IF(AH89=0,"",AH89)</f>
        <v/>
      </c>
      <c r="J89" s="339">
        <f>IF(AI89=1505,"",AI89)</f>
        <v>0</v>
      </c>
      <c r="K89" s="339" t="str">
        <f>IF(AJ89=0,"",AJ89)</f>
        <v/>
      </c>
      <c r="L89" s="339">
        <f>IF(AK89=1505,"",AK89)</f>
        <v>0</v>
      </c>
      <c r="M89" s="339" t="str">
        <f>IF(AL89=0,"",AL89)</f>
        <v/>
      </c>
      <c r="N89" s="339">
        <f>IF(AM89=1505,"",AM89)</f>
        <v>0</v>
      </c>
      <c r="O89" s="339" t="str">
        <f>IF(AN89=0,"",AN89)</f>
        <v/>
      </c>
      <c r="P89" s="339">
        <f>IF(AO89=1505,"",AO89)</f>
        <v>0</v>
      </c>
      <c r="Q89" s="339" t="str">
        <f>IF(AP89=0,"",AP89)</f>
        <v/>
      </c>
      <c r="R89" s="339">
        <f>IF(AQ89=1505,"",AQ89)</f>
        <v>0</v>
      </c>
      <c r="S89" s="339" t="str">
        <f>IF(AR89=0,"",AR89)</f>
        <v/>
      </c>
      <c r="T89" s="339">
        <f>IF(AS89=1505,"",AS89)</f>
        <v>0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0</v>
      </c>
      <c r="AD89" s="356"/>
      <c r="AE89" s="355">
        <f>SUM(AE85:AE88)</f>
        <v>0</v>
      </c>
      <c r="AF89" s="356"/>
      <c r="AG89" s="355">
        <f>SUM(AG85:AG88)</f>
        <v>0</v>
      </c>
      <c r="AH89" s="356"/>
      <c r="AI89" s="355">
        <f>SUM(AI85:AI88)</f>
        <v>0</v>
      </c>
      <c r="AJ89" s="356"/>
      <c r="AK89" s="355">
        <f>SUM(AK85:AK88)</f>
        <v>0</v>
      </c>
      <c r="AL89" s="356"/>
      <c r="AM89" s="355">
        <f>SUM(AM85:AM88)</f>
        <v>0</v>
      </c>
      <c r="AN89" s="356"/>
      <c r="AO89" s="355">
        <f>SUM(AO85:AO88)</f>
        <v>0</v>
      </c>
      <c r="AP89" s="356"/>
      <c r="AQ89" s="355">
        <f>SUM(AQ85:AQ88)</f>
        <v>0</v>
      </c>
      <c r="AR89" s="356"/>
      <c r="AS89" s="355">
        <f>SUM(AS85:AS88)</f>
        <v>0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15.02./16.02.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15.02./16.02.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Regensburg Super Bowl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9">
        <f>IF(AD97="","",AD97)</f>
        <v>0</v>
      </c>
      <c r="F97" s="75" t="str">
        <f t="shared" ref="F97:F110" si="103">IF(AE97=0,"",AE97)</f>
        <v/>
      </c>
      <c r="G97" s="349">
        <f>IF(AF97="","",AF97)</f>
        <v>0</v>
      </c>
      <c r="H97" s="75" t="str">
        <f t="shared" ref="H97:H110" si="104">IF(AG97=0,"",AG97)</f>
        <v/>
      </c>
      <c r="I97" s="349">
        <f>IF(AH97="","",AH97)</f>
        <v>0</v>
      </c>
      <c r="J97" s="75" t="str">
        <f t="shared" ref="J97:J110" si="105">IF(AI97=0,"",AI97)</f>
        <v/>
      </c>
      <c r="K97" s="349">
        <f>IF(AJ97="","",AJ97)</f>
        <v>0</v>
      </c>
      <c r="L97" s="75" t="str">
        <f t="shared" ref="L97:L110" si="106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7">IF(AO97=0,"",AO97)</f>
        <v/>
      </c>
      <c r="Q97" s="349">
        <f>IF(AP97="","",AP97)</f>
        <v>0</v>
      </c>
      <c r="R97" s="75" t="str">
        <f t="shared" ref="R97:R110" si="108">IF(AQ97=0,"",AQ97)</f>
        <v/>
      </c>
      <c r="S97" s="349">
        <f>IF(AR97="","",AR97)</f>
        <v>0</v>
      </c>
      <c r="T97" s="75" t="str">
        <f t="shared" ref="T97:T110" si="109">IF(AS97=0,"",AS97)</f>
        <v/>
      </c>
      <c r="U97" s="349">
        <f>IF(AT97="","",AT97)</f>
        <v>0</v>
      </c>
      <c r="V97" s="75" t="str">
        <f t="shared" ref="V97:V110" si="110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00000000000001" customHeight="1" x14ac:dyDescent="0.25">
      <c r="A98" s="369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0"/>
      <c r="F98" s="78" t="str">
        <f t="shared" si="103"/>
        <v/>
      </c>
      <c r="G98" s="350"/>
      <c r="H98" s="78" t="str">
        <f t="shared" si="104"/>
        <v/>
      </c>
      <c r="I98" s="350"/>
      <c r="J98" s="78" t="str">
        <f t="shared" si="105"/>
        <v/>
      </c>
      <c r="K98" s="350"/>
      <c r="L98" s="78" t="str">
        <f t="shared" si="106"/>
        <v/>
      </c>
      <c r="M98" s="350"/>
      <c r="N98" s="78" t="str">
        <f t="shared" ref="N98:N110" si="123">IF(AM98=0,"",AM98)</f>
        <v/>
      </c>
      <c r="O98" s="350"/>
      <c r="P98" s="78" t="str">
        <f t="shared" si="107"/>
        <v/>
      </c>
      <c r="Q98" s="350"/>
      <c r="R98" s="78" t="str">
        <f t="shared" si="108"/>
        <v/>
      </c>
      <c r="S98" s="350"/>
      <c r="T98" s="78" t="str">
        <f t="shared" si="109"/>
        <v/>
      </c>
      <c r="U98" s="350"/>
      <c r="V98" s="78" t="str">
        <f t="shared" si="110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9.8000000000000004E-8</v>
      </c>
      <c r="BU98" s="215" t="str">
        <f t="shared" ref="BU98:BU108" si="130">+BU97</f>
        <v>SG DJK Rimpar</v>
      </c>
      <c r="BV98" s="214">
        <f t="shared" ref="BV98:BV108" si="131">RANK(BT98,BT:BT)</f>
        <v>83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00000000000001" customHeight="1" thickBot="1" x14ac:dyDescent="0.3">
      <c r="A99" s="370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1"/>
      <c r="F99" s="69" t="str">
        <f t="shared" si="103"/>
        <v/>
      </c>
      <c r="G99" s="351"/>
      <c r="H99" s="69" t="str">
        <f t="shared" si="104"/>
        <v/>
      </c>
      <c r="I99" s="351"/>
      <c r="J99" s="69" t="str">
        <f t="shared" si="105"/>
        <v/>
      </c>
      <c r="K99" s="351"/>
      <c r="L99" s="69" t="str">
        <f t="shared" si="106"/>
        <v/>
      </c>
      <c r="M99" s="351"/>
      <c r="N99" s="69" t="str">
        <f t="shared" si="123"/>
        <v/>
      </c>
      <c r="O99" s="351"/>
      <c r="P99" s="69" t="str">
        <f t="shared" si="107"/>
        <v/>
      </c>
      <c r="Q99" s="351"/>
      <c r="R99" s="69" t="str">
        <f t="shared" si="108"/>
        <v/>
      </c>
      <c r="S99" s="351"/>
      <c r="T99" s="69" t="str">
        <f t="shared" si="109"/>
        <v/>
      </c>
      <c r="U99" s="351"/>
      <c r="V99" s="69" t="str">
        <f t="shared" si="110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9.9E-8</v>
      </c>
      <c r="BU99" s="215" t="str">
        <f t="shared" si="130"/>
        <v>SG DJK Rimpar</v>
      </c>
      <c r="BV99" s="214">
        <f t="shared" si="131"/>
        <v>82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00000000000001" customHeight="1" x14ac:dyDescent="0.25">
      <c r="A100" s="368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9">
        <f>IF(AD100="","",AD100)</f>
        <v>0</v>
      </c>
      <c r="F100" s="75" t="str">
        <f t="shared" si="103"/>
        <v/>
      </c>
      <c r="G100" s="349">
        <f>IF(AF100="","",AF100)</f>
        <v>0</v>
      </c>
      <c r="H100" s="75" t="str">
        <f t="shared" si="104"/>
        <v/>
      </c>
      <c r="I100" s="349">
        <f>IF(AH100="","",AH100)</f>
        <v>0</v>
      </c>
      <c r="J100" s="75" t="str">
        <f t="shared" si="105"/>
        <v/>
      </c>
      <c r="K100" s="349">
        <f>IF(AJ100="","",AJ100)</f>
        <v>0</v>
      </c>
      <c r="L100" s="75" t="str">
        <f t="shared" si="106"/>
        <v/>
      </c>
      <c r="M100" s="349">
        <f>IF(AL100="","",AL100)</f>
        <v>0</v>
      </c>
      <c r="N100" s="75" t="str">
        <f t="shared" si="123"/>
        <v/>
      </c>
      <c r="O100" s="349">
        <f>IF(AN100="","",AN100)</f>
        <v>0</v>
      </c>
      <c r="P100" s="75" t="str">
        <f t="shared" si="107"/>
        <v/>
      </c>
      <c r="Q100" s="349">
        <f>IF(AP100="","",AP100)</f>
        <v>0</v>
      </c>
      <c r="R100" s="75" t="str">
        <f t="shared" si="108"/>
        <v/>
      </c>
      <c r="S100" s="349">
        <f>IF(AR100="","",AR100)</f>
        <v>0</v>
      </c>
      <c r="T100" s="75" t="str">
        <f t="shared" si="109"/>
        <v/>
      </c>
      <c r="U100" s="349">
        <f>IF(AT100="","",AT100)</f>
        <v>0</v>
      </c>
      <c r="V100" s="75" t="str">
        <f t="shared" si="110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9.9999999999999995E-8</v>
      </c>
      <c r="BU100" s="215" t="str">
        <f t="shared" si="130"/>
        <v>SG DJK Rimpar</v>
      </c>
      <c r="BV100" s="214">
        <f t="shared" si="131"/>
        <v>81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00000000000001" customHeight="1" x14ac:dyDescent="0.25">
      <c r="A101" s="369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50"/>
      <c r="F101" s="78" t="str">
        <f t="shared" si="103"/>
        <v/>
      </c>
      <c r="G101" s="350"/>
      <c r="H101" s="78" t="str">
        <f t="shared" si="104"/>
        <v/>
      </c>
      <c r="I101" s="350"/>
      <c r="J101" s="78" t="str">
        <f t="shared" si="105"/>
        <v/>
      </c>
      <c r="K101" s="350"/>
      <c r="L101" s="78" t="str">
        <f t="shared" si="106"/>
        <v/>
      </c>
      <c r="M101" s="350"/>
      <c r="N101" s="78" t="str">
        <f t="shared" si="123"/>
        <v/>
      </c>
      <c r="O101" s="350"/>
      <c r="P101" s="78" t="str">
        <f t="shared" si="107"/>
        <v/>
      </c>
      <c r="Q101" s="350"/>
      <c r="R101" s="78" t="str">
        <f t="shared" si="108"/>
        <v/>
      </c>
      <c r="S101" s="350"/>
      <c r="T101" s="78" t="str">
        <f t="shared" si="109"/>
        <v/>
      </c>
      <c r="U101" s="350"/>
      <c r="V101" s="78" t="str">
        <f t="shared" si="110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1.01E-7</v>
      </c>
      <c r="BU101" s="215" t="str">
        <f t="shared" si="130"/>
        <v>SG DJK Rimpar</v>
      </c>
      <c r="BV101" s="214">
        <f t="shared" si="131"/>
        <v>80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00000000000001" customHeight="1" thickBot="1" x14ac:dyDescent="0.3">
      <c r="A102" s="370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1"/>
      <c r="F102" s="69" t="str">
        <f t="shared" si="103"/>
        <v/>
      </c>
      <c r="G102" s="351"/>
      <c r="H102" s="69" t="str">
        <f t="shared" si="104"/>
        <v/>
      </c>
      <c r="I102" s="351"/>
      <c r="J102" s="69" t="str">
        <f t="shared" si="105"/>
        <v/>
      </c>
      <c r="K102" s="351"/>
      <c r="L102" s="69" t="str">
        <f t="shared" si="106"/>
        <v/>
      </c>
      <c r="M102" s="351"/>
      <c r="N102" s="69" t="str">
        <f t="shared" si="123"/>
        <v/>
      </c>
      <c r="O102" s="351"/>
      <c r="P102" s="69" t="str">
        <f t="shared" si="107"/>
        <v/>
      </c>
      <c r="Q102" s="351"/>
      <c r="R102" s="69" t="str">
        <f t="shared" si="108"/>
        <v/>
      </c>
      <c r="S102" s="351"/>
      <c r="T102" s="69" t="str">
        <f t="shared" si="109"/>
        <v/>
      </c>
      <c r="U102" s="351"/>
      <c r="V102" s="69" t="str">
        <f t="shared" si="110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1.02E-7</v>
      </c>
      <c r="BU102" s="215" t="str">
        <f t="shared" si="130"/>
        <v>SG DJK Rimpar</v>
      </c>
      <c r="BV102" s="214">
        <f t="shared" si="131"/>
        <v>79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00000000000001" customHeight="1" x14ac:dyDescent="0.25">
      <c r="A103" s="368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9">
        <f>IF(AD103="","",AD103)</f>
        <v>0</v>
      </c>
      <c r="F103" s="75" t="str">
        <f t="shared" si="103"/>
        <v/>
      </c>
      <c r="G103" s="349">
        <f>IF(AF103="","",AF103)</f>
        <v>0</v>
      </c>
      <c r="H103" s="75" t="str">
        <f t="shared" si="104"/>
        <v/>
      </c>
      <c r="I103" s="349">
        <f>IF(AH103="","",AH103)</f>
        <v>0</v>
      </c>
      <c r="J103" s="75" t="str">
        <f t="shared" si="105"/>
        <v/>
      </c>
      <c r="K103" s="349">
        <f>IF(AJ103="","",AJ103)</f>
        <v>0</v>
      </c>
      <c r="L103" s="75" t="str">
        <f t="shared" si="106"/>
        <v/>
      </c>
      <c r="M103" s="349">
        <f>IF(AL103="","",AL103)</f>
        <v>0</v>
      </c>
      <c r="N103" s="75" t="str">
        <f t="shared" si="123"/>
        <v/>
      </c>
      <c r="O103" s="349">
        <f>IF(AN103="","",AN103)</f>
        <v>0</v>
      </c>
      <c r="P103" s="75" t="str">
        <f t="shared" si="107"/>
        <v/>
      </c>
      <c r="Q103" s="349">
        <f>IF(AP103="","",AP103)</f>
        <v>0</v>
      </c>
      <c r="R103" s="75" t="str">
        <f t="shared" si="108"/>
        <v/>
      </c>
      <c r="S103" s="349">
        <f>IF(AR103="","",AR103)</f>
        <v>0</v>
      </c>
      <c r="T103" s="75" t="str">
        <f t="shared" si="109"/>
        <v/>
      </c>
      <c r="U103" s="349">
        <f>IF(AT103="","",AT103)</f>
        <v>0</v>
      </c>
      <c r="V103" s="75" t="str">
        <f t="shared" si="110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1.03E-7</v>
      </c>
      <c r="BU103" s="215" t="str">
        <f t="shared" si="130"/>
        <v>SG DJK Rimpar</v>
      </c>
      <c r="BV103" s="214">
        <f t="shared" si="131"/>
        <v>78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00000000000001" customHeight="1" x14ac:dyDescent="0.25">
      <c r="A104" s="369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50"/>
      <c r="F104" s="78" t="str">
        <f t="shared" si="103"/>
        <v/>
      </c>
      <c r="G104" s="350"/>
      <c r="H104" s="78" t="str">
        <f t="shared" si="104"/>
        <v/>
      </c>
      <c r="I104" s="350"/>
      <c r="J104" s="78" t="str">
        <f t="shared" si="105"/>
        <v/>
      </c>
      <c r="K104" s="350"/>
      <c r="L104" s="78" t="str">
        <f t="shared" si="106"/>
        <v/>
      </c>
      <c r="M104" s="350"/>
      <c r="N104" s="78" t="str">
        <f t="shared" si="123"/>
        <v/>
      </c>
      <c r="O104" s="350"/>
      <c r="P104" s="78" t="str">
        <f t="shared" si="107"/>
        <v/>
      </c>
      <c r="Q104" s="350"/>
      <c r="R104" s="78" t="str">
        <f t="shared" si="108"/>
        <v/>
      </c>
      <c r="S104" s="350"/>
      <c r="T104" s="78" t="str">
        <f t="shared" si="109"/>
        <v/>
      </c>
      <c r="U104" s="350"/>
      <c r="V104" s="78" t="str">
        <f t="shared" si="110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1.04E-7</v>
      </c>
      <c r="BU104" s="215" t="str">
        <f t="shared" si="130"/>
        <v>SG DJK Rimpar</v>
      </c>
      <c r="BV104" s="214">
        <f t="shared" si="131"/>
        <v>77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00000000000001" customHeight="1" thickBot="1" x14ac:dyDescent="0.3">
      <c r="A105" s="370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1"/>
      <c r="F105" s="69" t="str">
        <f t="shared" si="103"/>
        <v/>
      </c>
      <c r="G105" s="351"/>
      <c r="H105" s="69" t="str">
        <f t="shared" si="104"/>
        <v/>
      </c>
      <c r="I105" s="351"/>
      <c r="J105" s="69" t="str">
        <f t="shared" si="105"/>
        <v/>
      </c>
      <c r="K105" s="351"/>
      <c r="L105" s="69" t="str">
        <f t="shared" si="106"/>
        <v/>
      </c>
      <c r="M105" s="351"/>
      <c r="N105" s="69" t="str">
        <f t="shared" si="123"/>
        <v/>
      </c>
      <c r="O105" s="351"/>
      <c r="P105" s="69" t="str">
        <f t="shared" si="107"/>
        <v/>
      </c>
      <c r="Q105" s="351"/>
      <c r="R105" s="69" t="str">
        <f t="shared" si="108"/>
        <v/>
      </c>
      <c r="S105" s="351"/>
      <c r="T105" s="69" t="str">
        <f t="shared" si="109"/>
        <v/>
      </c>
      <c r="U105" s="351"/>
      <c r="V105" s="69" t="str">
        <f t="shared" si="110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1.05E-7</v>
      </c>
      <c r="BU105" s="215" t="str">
        <f t="shared" si="130"/>
        <v>SG DJK Rimpar</v>
      </c>
      <c r="BV105" s="214">
        <f t="shared" si="131"/>
        <v>76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00000000000001" customHeight="1" x14ac:dyDescent="0.25">
      <c r="A106" s="368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9">
        <f>IF(AD106="","",AD106)</f>
        <v>0</v>
      </c>
      <c r="F106" s="75" t="str">
        <f t="shared" si="103"/>
        <v/>
      </c>
      <c r="G106" s="349">
        <f>IF(AF106="","",AF106)</f>
        <v>0</v>
      </c>
      <c r="H106" s="75" t="str">
        <f t="shared" si="104"/>
        <v/>
      </c>
      <c r="I106" s="349">
        <f>IF(AH106="","",AH106)</f>
        <v>0</v>
      </c>
      <c r="J106" s="75" t="str">
        <f t="shared" si="105"/>
        <v/>
      </c>
      <c r="K106" s="349">
        <f>IF(AJ106="","",AJ106)</f>
        <v>0</v>
      </c>
      <c r="L106" s="75" t="str">
        <f t="shared" si="106"/>
        <v/>
      </c>
      <c r="M106" s="349">
        <f>IF(AL106="","",AL106)</f>
        <v>0</v>
      </c>
      <c r="N106" s="75" t="str">
        <f t="shared" si="123"/>
        <v/>
      </c>
      <c r="O106" s="349">
        <f>IF(AN106="","",AN106)</f>
        <v>0</v>
      </c>
      <c r="P106" s="75" t="str">
        <f t="shared" si="107"/>
        <v/>
      </c>
      <c r="Q106" s="349">
        <f>IF(AP106="","",AP106)</f>
        <v>0</v>
      </c>
      <c r="R106" s="75" t="str">
        <f t="shared" si="108"/>
        <v/>
      </c>
      <c r="S106" s="349">
        <f>IF(AR106="","",AR106)</f>
        <v>0</v>
      </c>
      <c r="T106" s="75" t="str">
        <f t="shared" si="109"/>
        <v/>
      </c>
      <c r="U106" s="349">
        <f>IF(AT106="","",AT106)</f>
        <v>0</v>
      </c>
      <c r="V106" s="75" t="str">
        <f t="shared" si="110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1.06E-7</v>
      </c>
      <c r="BU106" s="215" t="str">
        <f t="shared" si="130"/>
        <v>SG DJK Rimpar</v>
      </c>
      <c r="BV106" s="214">
        <f t="shared" si="131"/>
        <v>75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50"/>
      <c r="F107" s="78" t="str">
        <f t="shared" si="103"/>
        <v/>
      </c>
      <c r="G107" s="350"/>
      <c r="H107" s="78" t="str">
        <f t="shared" si="104"/>
        <v/>
      </c>
      <c r="I107" s="350"/>
      <c r="J107" s="78" t="str">
        <f t="shared" si="105"/>
        <v/>
      </c>
      <c r="K107" s="350"/>
      <c r="L107" s="78" t="str">
        <f t="shared" si="106"/>
        <v/>
      </c>
      <c r="M107" s="350"/>
      <c r="N107" s="78" t="str">
        <f t="shared" si="123"/>
        <v/>
      </c>
      <c r="O107" s="350"/>
      <c r="P107" s="78" t="str">
        <f t="shared" si="107"/>
        <v/>
      </c>
      <c r="Q107" s="350"/>
      <c r="R107" s="78" t="str">
        <f t="shared" si="108"/>
        <v/>
      </c>
      <c r="S107" s="350"/>
      <c r="T107" s="78" t="str">
        <f t="shared" si="109"/>
        <v/>
      </c>
      <c r="U107" s="350"/>
      <c r="V107" s="78" t="str">
        <f t="shared" si="110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1.0700000000000001E-7</v>
      </c>
      <c r="BU107" s="215" t="str">
        <f t="shared" si="130"/>
        <v>SG DJK Rimpar</v>
      </c>
      <c r="BV107" s="214">
        <f t="shared" si="131"/>
        <v>74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1"/>
      <c r="F108" s="69" t="str">
        <f t="shared" si="103"/>
        <v/>
      </c>
      <c r="G108" s="351"/>
      <c r="H108" s="69" t="str">
        <f t="shared" si="104"/>
        <v/>
      </c>
      <c r="I108" s="351"/>
      <c r="J108" s="69" t="str">
        <f t="shared" si="105"/>
        <v/>
      </c>
      <c r="K108" s="351"/>
      <c r="L108" s="69" t="str">
        <f t="shared" si="106"/>
        <v/>
      </c>
      <c r="M108" s="351"/>
      <c r="N108" s="69" t="str">
        <f t="shared" si="123"/>
        <v/>
      </c>
      <c r="O108" s="351"/>
      <c r="P108" s="69" t="str">
        <f t="shared" si="107"/>
        <v/>
      </c>
      <c r="Q108" s="351"/>
      <c r="R108" s="69" t="str">
        <f t="shared" si="108"/>
        <v/>
      </c>
      <c r="S108" s="351"/>
      <c r="T108" s="69" t="str">
        <f t="shared" si="109"/>
        <v/>
      </c>
      <c r="U108" s="351"/>
      <c r="V108" s="69" t="str">
        <f t="shared" si="110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1.08E-7</v>
      </c>
      <c r="BU108" s="215" t="str">
        <f t="shared" si="130"/>
        <v>SG DJK Rimpar</v>
      </c>
      <c r="BV108" s="214">
        <f t="shared" si="131"/>
        <v>73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7">
        <f t="shared" si="134"/>
        <v>2</v>
      </c>
      <c r="E112" s="347" t="str">
        <f t="shared" si="134"/>
        <v/>
      </c>
      <c r="F112" s="347">
        <f t="shared" si="134"/>
        <v>3</v>
      </c>
      <c r="G112" s="347" t="str">
        <f t="shared" si="134"/>
        <v/>
      </c>
      <c r="H112" s="347">
        <f t="shared" si="134"/>
        <v>10</v>
      </c>
      <c r="I112" s="347" t="str">
        <f t="shared" si="134"/>
        <v/>
      </c>
      <c r="J112" s="347">
        <f t="shared" si="134"/>
        <v>1</v>
      </c>
      <c r="K112" s="347" t="str">
        <f t="shared" si="134"/>
        <v/>
      </c>
      <c r="L112" s="347">
        <f t="shared" ref="L112:U114" si="135">IF(AK112=0,"",AK112)</f>
        <v>8</v>
      </c>
      <c r="M112" s="347" t="str">
        <f t="shared" si="135"/>
        <v/>
      </c>
      <c r="N112" s="347">
        <f t="shared" si="135"/>
        <v>7</v>
      </c>
      <c r="O112" s="347" t="str">
        <f t="shared" si="135"/>
        <v/>
      </c>
      <c r="P112" s="347">
        <f t="shared" si="135"/>
        <v>9</v>
      </c>
      <c r="Q112" s="347" t="str">
        <f t="shared" si="135"/>
        <v/>
      </c>
      <c r="R112" s="347">
        <f t="shared" si="135"/>
        <v>5</v>
      </c>
      <c r="S112" s="347" t="str">
        <f t="shared" si="135"/>
        <v/>
      </c>
      <c r="T112" s="347">
        <f t="shared" si="135"/>
        <v>6</v>
      </c>
      <c r="U112" s="347" t="str">
        <f t="shared" si="135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VLOOKUP($AA92,Schlüssel!$A$5:$DG$14,63)</f>
        <v>2</v>
      </c>
      <c r="AD112" s="372"/>
      <c r="AE112" s="371">
        <f>VLOOKUP($AA92,Schlüssel!$A$5:$EK$14,64)</f>
        <v>3</v>
      </c>
      <c r="AF112" s="372"/>
      <c r="AG112" s="371">
        <f>VLOOKUP($AA92,Schlüssel!$A$5:$EK$14,65)</f>
        <v>10</v>
      </c>
      <c r="AH112" s="372"/>
      <c r="AI112" s="371">
        <f>VLOOKUP($AA92,Schlüssel!$A$5:$EK$14,66)</f>
        <v>1</v>
      </c>
      <c r="AJ112" s="372"/>
      <c r="AK112" s="371">
        <f>VLOOKUP($AA92,Schlüssel!$A$5:$EK$14,67)</f>
        <v>8</v>
      </c>
      <c r="AL112" s="372"/>
      <c r="AM112" s="371">
        <f>VLOOKUP($AA92,Schlüssel!$A$5:$EK$14,68)</f>
        <v>7</v>
      </c>
      <c r="AN112" s="372"/>
      <c r="AO112" s="371">
        <f>VLOOKUP($AA92,Schlüssel!$A$5:$EK$14,69)</f>
        <v>9</v>
      </c>
      <c r="AP112" s="372"/>
      <c r="AQ112" s="371">
        <f>VLOOKUP($AA92,Schlüssel!$A$5:$EK$14,70)</f>
        <v>5</v>
      </c>
      <c r="AR112" s="372"/>
      <c r="AS112" s="371">
        <f>VLOOKUP($AA92,Schlüssel!$A$5:$EK$14,71)</f>
        <v>6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4" t="str">
        <f t="shared" si="134"/>
        <v>Bajuwaren München 1</v>
      </c>
      <c r="E113" s="345" t="str">
        <f t="shared" si="134"/>
        <v/>
      </c>
      <c r="F113" s="344" t="str">
        <f t="shared" si="134"/>
        <v>BK München 3</v>
      </c>
      <c r="G113" s="345" t="str">
        <f t="shared" si="134"/>
        <v/>
      </c>
      <c r="H113" s="344" t="str">
        <f t="shared" si="134"/>
        <v>High Roller Rosenheim 1</v>
      </c>
      <c r="I113" s="345" t="str">
        <f t="shared" si="134"/>
        <v/>
      </c>
      <c r="J113" s="344" t="str">
        <f t="shared" si="134"/>
        <v>BC Comet Nürnberg</v>
      </c>
      <c r="K113" s="345" t="str">
        <f t="shared" si="134"/>
        <v/>
      </c>
      <c r="L113" s="344" t="str">
        <f t="shared" si="135"/>
        <v>BC EMAX Unterföhring 2</v>
      </c>
      <c r="M113" s="345" t="str">
        <f t="shared" si="135"/>
        <v/>
      </c>
      <c r="N113" s="344" t="str">
        <f t="shared" si="135"/>
        <v>Schanzer Ingolstadt 1</v>
      </c>
      <c r="O113" s="345" t="str">
        <f t="shared" si="135"/>
        <v/>
      </c>
      <c r="P113" s="344" t="str">
        <f t="shared" si="135"/>
        <v>Bowlinghaus Bamberg 1</v>
      </c>
      <c r="Q113" s="345" t="str">
        <f t="shared" si="135"/>
        <v/>
      </c>
      <c r="R113" s="344" t="str">
        <f t="shared" si="135"/>
        <v>RW Lichtenhof Stein 1</v>
      </c>
      <c r="S113" s="345" t="str">
        <f t="shared" si="135"/>
        <v/>
      </c>
      <c r="T113" s="344" t="str">
        <f t="shared" si="135"/>
        <v>SG Rottendorf 1</v>
      </c>
      <c r="U113" s="345" t="str">
        <f t="shared" si="135"/>
        <v/>
      </c>
      <c r="V113" s="346"/>
      <c r="W113" s="346"/>
      <c r="AA113" s="90"/>
      <c r="AB113" s="86"/>
      <c r="AC113" s="344" t="str">
        <f>VLOOKUP(AC112,Schlüssel!$A$5:$K$14,2)</f>
        <v>Bajuwaren München 1</v>
      </c>
      <c r="AD113" s="345"/>
      <c r="AE113" s="344" t="str">
        <f>VLOOKUP(AE112,Schlüssel!$A$5:$K$14,2)</f>
        <v>BK München 3</v>
      </c>
      <c r="AF113" s="345"/>
      <c r="AG113" s="344" t="str">
        <f>VLOOKUP(AG112,Schlüssel!$A$5:$K$14,2)</f>
        <v>High Roller Rosenheim 1</v>
      </c>
      <c r="AH113" s="345"/>
      <c r="AI113" s="344" t="str">
        <f>VLOOKUP(AI112,Schlüssel!$A$5:$K$14,2)</f>
        <v>BC Comet Nürnberg</v>
      </c>
      <c r="AJ113" s="345"/>
      <c r="AK113" s="344" t="str">
        <f>VLOOKUP(AK112,Schlüssel!$A$5:$K$14,2)</f>
        <v>BC EMAX Unterföhring 2</v>
      </c>
      <c r="AL113" s="345"/>
      <c r="AM113" s="344" t="str">
        <f>VLOOKUP(AM112,Schlüssel!$A$5:$K$14,2)</f>
        <v>Schanzer Ingolstadt 1</v>
      </c>
      <c r="AN113" s="345"/>
      <c r="AO113" s="344" t="str">
        <f>VLOOKUP(AO112,Schlüssel!$A$5:$K$14,2)</f>
        <v>Bowlinghaus Bamberg 1</v>
      </c>
      <c r="AP113" s="345"/>
      <c r="AQ113" s="344" t="str">
        <f>VLOOKUP(AQ112,Schlüssel!$A$5:$K$14,2)</f>
        <v>RW Lichtenhof Stein 1</v>
      </c>
      <c r="AR113" s="345"/>
      <c r="AS113" s="344" t="str">
        <f>VLOOKUP(AS112,Schlüssel!$A$5:$K$14,2)</f>
        <v>SG Rottendorf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2" t="str">
        <f t="shared" si="134"/>
        <v/>
      </c>
      <c r="E114" s="342" t="str">
        <f t="shared" si="134"/>
        <v/>
      </c>
      <c r="F114" s="342" t="str">
        <f t="shared" si="134"/>
        <v/>
      </c>
      <c r="G114" s="342" t="str">
        <f t="shared" si="134"/>
        <v/>
      </c>
      <c r="H114" s="342" t="str">
        <f t="shared" si="134"/>
        <v/>
      </c>
      <c r="I114" s="342" t="str">
        <f t="shared" si="134"/>
        <v/>
      </c>
      <c r="J114" s="342" t="str">
        <f t="shared" si="134"/>
        <v/>
      </c>
      <c r="K114" s="342" t="str">
        <f t="shared" si="134"/>
        <v/>
      </c>
      <c r="L114" s="342" t="str">
        <f t="shared" si="135"/>
        <v/>
      </c>
      <c r="M114" s="342" t="str">
        <f t="shared" si="135"/>
        <v/>
      </c>
      <c r="N114" s="342" t="str">
        <f t="shared" si="135"/>
        <v/>
      </c>
      <c r="O114" s="342" t="str">
        <f t="shared" si="135"/>
        <v/>
      </c>
      <c r="P114" s="342" t="str">
        <f t="shared" si="135"/>
        <v/>
      </c>
      <c r="Q114" s="342" t="str">
        <f t="shared" si="135"/>
        <v/>
      </c>
      <c r="R114" s="342" t="str">
        <f t="shared" si="135"/>
        <v/>
      </c>
      <c r="S114" s="342" t="str">
        <f t="shared" si="135"/>
        <v/>
      </c>
      <c r="T114" s="342" t="str">
        <f t="shared" si="135"/>
        <v/>
      </c>
      <c r="U114" s="343" t="str">
        <f t="shared" si="135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6">IF(AA115=0,"",AA115)</f>
        <v>Spieler 1</v>
      </c>
      <c r="C115" s="367" t="str">
        <f t="shared" si="136"/>
        <v/>
      </c>
      <c r="D115" s="340">
        <f>IF(AC115=301,"",AC115)</f>
        <v>0</v>
      </c>
      <c r="E115" s="340" t="str">
        <f>IF(AD115=0,"",AD115)</f>
        <v/>
      </c>
      <c r="F115" s="340">
        <f>IF(AE115=301,"",AE115)</f>
        <v>0</v>
      </c>
      <c r="G115" s="340" t="str">
        <f>IF(AF115=0,"",AF115)</f>
        <v/>
      </c>
      <c r="H115" s="340">
        <f>IF(AG115=301,"",AG115)</f>
        <v>0</v>
      </c>
      <c r="I115" s="340" t="str">
        <f>IF(AH115=0,"",AH115)</f>
        <v/>
      </c>
      <c r="J115" s="340">
        <f>IF(AI115=301,"",AI115)</f>
        <v>0</v>
      </c>
      <c r="K115" s="340" t="str">
        <f>IF(AJ115=0,"",AJ115)</f>
        <v/>
      </c>
      <c r="L115" s="340">
        <f>IF(AK115=301,"",AK115)</f>
        <v>0</v>
      </c>
      <c r="M115" s="340" t="str">
        <f>IF(AL115=0,"",AL115)</f>
        <v/>
      </c>
      <c r="N115" s="340">
        <f>IF(AM115=301,"",AM115)</f>
        <v>0</v>
      </c>
      <c r="O115" s="340" t="str">
        <f>IF(AN115=0,"",AN115)</f>
        <v/>
      </c>
      <c r="P115" s="340">
        <f>IF(AO115=301,"",AO115)</f>
        <v>0</v>
      </c>
      <c r="Q115" s="340" t="str">
        <f>IF(AP115=0,"",AP115)</f>
        <v/>
      </c>
      <c r="R115" s="340">
        <f>IF(AQ115=301,"",AQ115)</f>
        <v>0</v>
      </c>
      <c r="S115" s="340" t="str">
        <f>IF(AR115=0,"",AR115)</f>
        <v/>
      </c>
      <c r="T115" s="340">
        <f>IF(AS115=301,"",AS115)</f>
        <v>0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0</v>
      </c>
      <c r="AD115" s="374"/>
      <c r="AE115" s="373">
        <f>ABS(INDEX(AE:AE,MATCH(AE112,$AA:$AA,0)+5)+INDEX(AE:AE,MATCH(AE112,$AA:$AA,0)+6)+INDEX(AE:AE,MATCH(AE112,$AA:$AA,0)+7))</f>
        <v>0</v>
      </c>
      <c r="AF115" s="374"/>
      <c r="AG115" s="373">
        <f>ABS(INDEX(AG:AG,MATCH(AG112,$AA:$AA,0)+5)+INDEX(AG:AG,MATCH(AG112,$AA:$AA,0)+6)+INDEX(AG:AG,MATCH(AG112,$AA:$AA,0)+7))</f>
        <v>0</v>
      </c>
      <c r="AH115" s="374"/>
      <c r="AI115" s="373">
        <f>ABS(INDEX(AI:AI,MATCH(AI112,$AA:$AA,0)+5)+INDEX(AI:AI,MATCH(AI112,$AA:$AA,0)+6)+INDEX(AI:AI,MATCH(AI112,$AA:$AA,0)+7))</f>
        <v>0</v>
      </c>
      <c r="AJ115" s="374"/>
      <c r="AK115" s="373">
        <f>ABS(INDEX(AK:AK,MATCH(AK112,$AA:$AA,0)+5)+INDEX(AK:AK,MATCH(AK112,$AA:$AA,0)+6)+INDEX(AK:AK,MATCH(AK112,$AA:$AA,0)+7))</f>
        <v>0</v>
      </c>
      <c r="AL115" s="374"/>
      <c r="AM115" s="373">
        <f>ABS(INDEX(AM:AM,MATCH(AM112,$AA:$AA,0)+5)+INDEX(AM:AM,MATCH(AM112,$AA:$AA,0)+6)+INDEX(AM:AM,MATCH(AM112,$AA:$AA,0)+7))</f>
        <v>0</v>
      </c>
      <c r="AN115" s="374"/>
      <c r="AO115" s="373">
        <f>ABS(INDEX(AO:AO,MATCH(AO112,$AA:$AA,0)+5)+INDEX(AO:AO,MATCH(AO112,$AA:$AA,0)+6)+INDEX(AO:AO,MATCH(AO112,$AA:$AA,0)+7))</f>
        <v>0</v>
      </c>
      <c r="AP115" s="374"/>
      <c r="AQ115" s="373">
        <f>ABS(INDEX(AQ:AQ,MATCH(AQ112,$AA:$AA,0)+5)+INDEX(AQ:AQ,MATCH(AQ112,$AA:$AA,0)+6)+INDEX(AQ:AQ,MATCH(AQ112,$AA:$AA,0)+7))</f>
        <v>0</v>
      </c>
      <c r="AR115" s="374"/>
      <c r="AS115" s="373">
        <f>ABS(INDEX(AS:AS,MATCH(AS112,$AA:$AA,0)+5)+INDEX(AS:AS,MATCH(AS112,$AA:$AA,0)+6)+INDEX(AS:AS,MATCH(AS112,$AA:$AA,0)+7))</f>
        <v>0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6"/>
        <v>Spieler 2</v>
      </c>
      <c r="C116" s="367" t="str">
        <f t="shared" si="136"/>
        <v/>
      </c>
      <c r="D116" s="340">
        <f>IF(AC116=301,"",AC116)</f>
        <v>0</v>
      </c>
      <c r="E116" s="340" t="str">
        <f>IF(AD116=0,"",AD116)</f>
        <v/>
      </c>
      <c r="F116" s="340">
        <f>IF(AE116=301,"",AE116)</f>
        <v>0</v>
      </c>
      <c r="G116" s="340" t="str">
        <f>IF(AF116=0,"",AF116)</f>
        <v/>
      </c>
      <c r="H116" s="340">
        <f>IF(AG116=301,"",AG116)</f>
        <v>0</v>
      </c>
      <c r="I116" s="340" t="str">
        <f>IF(AH116=0,"",AH116)</f>
        <v/>
      </c>
      <c r="J116" s="340">
        <f>IF(AI116=301,"",AI116)</f>
        <v>0</v>
      </c>
      <c r="K116" s="340" t="str">
        <f>IF(AJ116=0,"",AJ116)</f>
        <v/>
      </c>
      <c r="L116" s="340">
        <f>IF(AK116=301,"",AK116)</f>
        <v>0</v>
      </c>
      <c r="M116" s="340" t="str">
        <f>IF(AL116=0,"",AL116)</f>
        <v/>
      </c>
      <c r="N116" s="340">
        <f>IF(AM116=301,"",AM116)</f>
        <v>0</v>
      </c>
      <c r="O116" s="340" t="str">
        <f>IF(AN116=0,"",AN116)</f>
        <v/>
      </c>
      <c r="P116" s="340">
        <f>IF(AO116=301,"",AO116)</f>
        <v>0</v>
      </c>
      <c r="Q116" s="340" t="str">
        <f>IF(AP116=0,"",AP116)</f>
        <v/>
      </c>
      <c r="R116" s="340">
        <f>IF(AQ116=301,"",AQ116)</f>
        <v>0</v>
      </c>
      <c r="S116" s="340" t="str">
        <f>IF(AR116=0,"",AR116)</f>
        <v/>
      </c>
      <c r="T116" s="340">
        <f>IF(AS116=301,"",AS116)</f>
        <v>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0</v>
      </c>
      <c r="AD116" s="376"/>
      <c r="AE116" s="375">
        <f>ABS(INDEX(AE:AE,MATCH(AE112,$AA:$AA,0)+8)+INDEX(AE:AE,MATCH(AE112,$AA:$AA,0)+9)+INDEX(AE:AE,MATCH(AE112,$AA:$AA,0)+10))</f>
        <v>0</v>
      </c>
      <c r="AF116" s="376"/>
      <c r="AG116" s="375">
        <f>ABS(INDEX(AG:AG,MATCH(AG112,$AA:$AA,0)+8)+INDEX(AG:AG,MATCH(AG112,$AA:$AA,0)+9)+INDEX(AG:AG,MATCH(AG112,$AA:$AA,0)+10))</f>
        <v>0</v>
      </c>
      <c r="AH116" s="376"/>
      <c r="AI116" s="375">
        <f>ABS(INDEX(AI:AI,MATCH(AI112,$AA:$AA,0)+8)+INDEX(AI:AI,MATCH(AI112,$AA:$AA,0)+9)+INDEX(AI:AI,MATCH(AI112,$AA:$AA,0)+10))</f>
        <v>0</v>
      </c>
      <c r="AJ116" s="376"/>
      <c r="AK116" s="375">
        <f>ABS(INDEX(AK:AK,MATCH(AK112,$AA:$AA,0)+8)+INDEX(AK:AK,MATCH(AK112,$AA:$AA,0)+9)+INDEX(AK:AK,MATCH(AK112,$AA:$AA,0)+10))</f>
        <v>0</v>
      </c>
      <c r="AL116" s="376"/>
      <c r="AM116" s="375">
        <f>ABS(INDEX(AM:AM,MATCH(AM112,$AA:$AA,0)+8)+INDEX(AM:AM,MATCH(AM112,$AA:$AA,0)+9)+INDEX(AM:AM,MATCH(AM112,$AA:$AA,0)+10))</f>
        <v>0</v>
      </c>
      <c r="AN116" s="376"/>
      <c r="AO116" s="375">
        <f>ABS(INDEX(AO:AO,MATCH(AO112,$AA:$AA,0)+8)+INDEX(AO:AO,MATCH(AO112,$AA:$AA,0)+9)+INDEX(AO:AO,MATCH(AO112,$AA:$AA,0)+10))</f>
        <v>0</v>
      </c>
      <c r="AP116" s="376"/>
      <c r="AQ116" s="375">
        <f>ABS(INDEX(AQ:AQ,MATCH(AQ112,$AA:$AA,0)+8)+INDEX(AQ:AQ,MATCH(AQ112,$AA:$AA,0)+9)+INDEX(AQ:AQ,MATCH(AQ112,$AA:$AA,0)+10))</f>
        <v>0</v>
      </c>
      <c r="AR116" s="376"/>
      <c r="AS116" s="375">
        <f>ABS(INDEX(AS:AS,MATCH(AS112,$AA:$AA,0)+8)+INDEX(AS:AS,MATCH(AS112,$AA:$AA,0)+9)+INDEX(AS:AS,MATCH(AS112,$AA:$AA,0)+10))</f>
        <v>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6"/>
        <v>Spieler 3</v>
      </c>
      <c r="C117" s="367" t="str">
        <f t="shared" si="136"/>
        <v/>
      </c>
      <c r="D117" s="340">
        <f>IF(AC117=301,"",AC117)</f>
        <v>0</v>
      </c>
      <c r="E117" s="340" t="str">
        <f>IF(AD117=0,"",AD117)</f>
        <v/>
      </c>
      <c r="F117" s="340">
        <f>IF(AE117=301,"",AE117)</f>
        <v>0</v>
      </c>
      <c r="G117" s="340" t="str">
        <f>IF(AF117=0,"",AF117)</f>
        <v/>
      </c>
      <c r="H117" s="340">
        <f>IF(AG117=301,"",AG117)</f>
        <v>0</v>
      </c>
      <c r="I117" s="340" t="str">
        <f>IF(AH117=0,"",AH117)</f>
        <v/>
      </c>
      <c r="J117" s="340">
        <f>IF(AI117=301,"",AI117)</f>
        <v>0</v>
      </c>
      <c r="K117" s="340" t="str">
        <f>IF(AJ117=0,"",AJ117)</f>
        <v/>
      </c>
      <c r="L117" s="340">
        <f>IF(AK117=301,"",AK117)</f>
        <v>0</v>
      </c>
      <c r="M117" s="340" t="str">
        <f>IF(AL117=0,"",AL117)</f>
        <v/>
      </c>
      <c r="N117" s="340">
        <f>IF(AM117=301,"",AM117)</f>
        <v>0</v>
      </c>
      <c r="O117" s="340" t="str">
        <f>IF(AN117=0,"",AN117)</f>
        <v/>
      </c>
      <c r="P117" s="340">
        <f>IF(AO117=301,"",AO117)</f>
        <v>0</v>
      </c>
      <c r="Q117" s="340" t="str">
        <f>IF(AP117=0,"",AP117)</f>
        <v/>
      </c>
      <c r="R117" s="340">
        <f>IF(AQ117=301,"",AQ117)</f>
        <v>0</v>
      </c>
      <c r="S117" s="340" t="str">
        <f>IF(AR117=0,"",AR117)</f>
        <v/>
      </c>
      <c r="T117" s="340">
        <f>IF(AS117=301,"",AS117)</f>
        <v>0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0</v>
      </c>
      <c r="AD117" s="376"/>
      <c r="AE117" s="375">
        <f>ABS(INDEX(AE:AE,MATCH(AE112,$AA:$AA,0)+11)+INDEX(AE:AE,MATCH(AE112,$AA:$AA,0)+12)+INDEX(AE:AE,MATCH(AE112,$AA:$AA,0)+13))</f>
        <v>0</v>
      </c>
      <c r="AF117" s="376"/>
      <c r="AG117" s="375">
        <f>ABS(INDEX(AG:AG,MATCH(AG112,$AA:$AA,0)+11)+INDEX(AG:AG,MATCH(AG112,$AA:$AA,0)+12)+INDEX(AG:AG,MATCH(AG112,$AA:$AA,0)+13))</f>
        <v>0</v>
      </c>
      <c r="AH117" s="376"/>
      <c r="AI117" s="375">
        <f>ABS(INDEX(AI:AI,MATCH(AI112,$AA:$AA,0)+11)+INDEX(AI:AI,MATCH(AI112,$AA:$AA,0)+12)+INDEX(AI:AI,MATCH(AI112,$AA:$AA,0)+13))</f>
        <v>0</v>
      </c>
      <c r="AJ117" s="376"/>
      <c r="AK117" s="375">
        <f>ABS(INDEX(AK:AK,MATCH(AK112,$AA:$AA,0)+11)+INDEX(AK:AK,MATCH(AK112,$AA:$AA,0)+12)+INDEX(AK:AK,MATCH(AK112,$AA:$AA,0)+13))</f>
        <v>0</v>
      </c>
      <c r="AL117" s="376"/>
      <c r="AM117" s="375">
        <f>ABS(INDEX(AM:AM,MATCH(AM112,$AA:$AA,0)+11)+INDEX(AM:AM,MATCH(AM112,$AA:$AA,0)+12)+INDEX(AM:AM,MATCH(AM112,$AA:$AA,0)+13))</f>
        <v>0</v>
      </c>
      <c r="AN117" s="376"/>
      <c r="AO117" s="375">
        <f>ABS(INDEX(AO:AO,MATCH(AO112,$AA:$AA,0)+11)+INDEX(AO:AO,MATCH(AO112,$AA:$AA,0)+12)+INDEX(AO:AO,MATCH(AO112,$AA:$AA,0)+13))</f>
        <v>0</v>
      </c>
      <c r="AP117" s="376"/>
      <c r="AQ117" s="375">
        <f>ABS(INDEX(AQ:AQ,MATCH(AQ112,$AA:$AA,0)+11)+INDEX(AQ:AQ,MATCH(AQ112,$AA:$AA,0)+12)+INDEX(AQ:AQ,MATCH(AQ112,$AA:$AA,0)+13))</f>
        <v>0</v>
      </c>
      <c r="AR117" s="376"/>
      <c r="AS117" s="375">
        <f>ABS(INDEX(AS:AS,MATCH(AS112,$AA:$AA,0)+11)+INDEX(AS:AS,MATCH(AS112,$AA:$AA,0)+12)+INDEX(AS:AS,MATCH(AS112,$AA:$AA,0)+13))</f>
        <v>0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6"/>
        <v>Spieler 4</v>
      </c>
      <c r="C118" s="367" t="str">
        <f t="shared" si="136"/>
        <v/>
      </c>
      <c r="D118" s="340">
        <f>IF(AC118=301,"",AC118)</f>
        <v>0</v>
      </c>
      <c r="E118" s="340" t="str">
        <f>IF(AD118=0,"",AD118)</f>
        <v/>
      </c>
      <c r="F118" s="340">
        <f>IF(AE118=301,"",AE118)</f>
        <v>0</v>
      </c>
      <c r="G118" s="340" t="str">
        <f>IF(AF118=0,"",AF118)</f>
        <v/>
      </c>
      <c r="H118" s="340">
        <f>IF(AG118=301,"",AG118)</f>
        <v>0</v>
      </c>
      <c r="I118" s="340" t="str">
        <f>IF(AH118=0,"",AH118)</f>
        <v/>
      </c>
      <c r="J118" s="340">
        <f>IF(AI118=301,"",AI118)</f>
        <v>0</v>
      </c>
      <c r="K118" s="340" t="str">
        <f>IF(AJ118=0,"",AJ118)</f>
        <v/>
      </c>
      <c r="L118" s="340">
        <f>IF(AK118=301,"",AK118)</f>
        <v>0</v>
      </c>
      <c r="M118" s="340" t="str">
        <f>IF(AL118=0,"",AL118)</f>
        <v/>
      </c>
      <c r="N118" s="340">
        <f>IF(AM118=301,"",AM118)</f>
        <v>0</v>
      </c>
      <c r="O118" s="340" t="str">
        <f>IF(AN118=0,"",AN118)</f>
        <v/>
      </c>
      <c r="P118" s="340">
        <f>IF(AO118=301,"",AO118)</f>
        <v>0</v>
      </c>
      <c r="Q118" s="340" t="str">
        <f>IF(AP118=0,"",AP118)</f>
        <v/>
      </c>
      <c r="R118" s="340">
        <f>IF(AQ118=301,"",AQ118)</f>
        <v>0</v>
      </c>
      <c r="S118" s="340" t="str">
        <f>IF(AR118=0,"",AR118)</f>
        <v/>
      </c>
      <c r="T118" s="340">
        <f>IF(AS118=301,"",AS118)</f>
        <v>0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0</v>
      </c>
      <c r="AD118" s="376"/>
      <c r="AE118" s="375">
        <f>ABS(INDEX(AE:AE,MATCH(AE112,$AA:$AA,0)+14)+INDEX(AE:AE,MATCH(AE112,$AA:$AA,0)+15)+INDEX(AE:AE,MATCH(AE112,$AA:$AA,0)+16))</f>
        <v>0</v>
      </c>
      <c r="AF118" s="376"/>
      <c r="AG118" s="375">
        <f>ABS(INDEX(AG:AG,MATCH(AG112,$AA:$AA,0)+14)+INDEX(AG:AG,MATCH(AG112,$AA:$AA,0)+15)+INDEX(AG:AG,MATCH(AG112,$AA:$AA,0)+16))</f>
        <v>0</v>
      </c>
      <c r="AH118" s="376"/>
      <c r="AI118" s="375">
        <f>ABS(INDEX(AI:AI,MATCH(AI112,$AA:$AA,0)+14)+INDEX(AI:AI,MATCH(AI112,$AA:$AA,0)+15)+INDEX(AI:AI,MATCH(AI112,$AA:$AA,0)+16))</f>
        <v>0</v>
      </c>
      <c r="AJ118" s="376"/>
      <c r="AK118" s="375">
        <f>ABS(INDEX(AK:AK,MATCH(AK112,$AA:$AA,0)+14)+INDEX(AK:AK,MATCH(AK112,$AA:$AA,0)+15)+INDEX(AK:AK,MATCH(AK112,$AA:$AA,0)+16))</f>
        <v>0</v>
      </c>
      <c r="AL118" s="376"/>
      <c r="AM118" s="375">
        <f>ABS(INDEX(AM:AM,MATCH(AM112,$AA:$AA,0)+14)+INDEX(AM:AM,MATCH(AM112,$AA:$AA,0)+15)+INDEX(AM:AM,MATCH(AM112,$AA:$AA,0)+16))</f>
        <v>0</v>
      </c>
      <c r="AN118" s="376"/>
      <c r="AO118" s="375">
        <f>ABS(INDEX(AO:AO,MATCH(AO112,$AA:$AA,0)+14)+INDEX(AO:AO,MATCH(AO112,$AA:$AA,0)+15)+INDEX(AO:AO,MATCH(AO112,$AA:$AA,0)+16))</f>
        <v>0</v>
      </c>
      <c r="AP118" s="376"/>
      <c r="AQ118" s="375">
        <f>ABS(INDEX(AQ:AQ,MATCH(AQ112,$AA:$AA,0)+14)+INDEX(AQ:AQ,MATCH(AQ112,$AA:$AA,0)+15)+INDEX(AQ:AQ,MATCH(AQ112,$AA:$AA,0)+16))</f>
        <v>0</v>
      </c>
      <c r="AR118" s="376"/>
      <c r="AS118" s="375">
        <f>ABS(INDEX(AS:AS,MATCH(AS112,$AA:$AA,0)+14)+INDEX(AS:AS,MATCH(AS112,$AA:$AA,0)+15)+INDEX(AS:AS,MATCH(AS112,$AA:$AA,0)+16))</f>
        <v>0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6"/>
        <v>Gesamt</v>
      </c>
      <c r="C119" s="356" t="str">
        <f t="shared" si="136"/>
        <v/>
      </c>
      <c r="D119" s="339">
        <f>IF(AC119=1505,"",AC119)</f>
        <v>0</v>
      </c>
      <c r="E119" s="339" t="str">
        <f>IF(AD119=0,"",AD119)</f>
        <v/>
      </c>
      <c r="F119" s="339">
        <f>IF(AE119=1505,"",AE119)</f>
        <v>0</v>
      </c>
      <c r="G119" s="339" t="str">
        <f>IF(AF119=0,"",AF119)</f>
        <v/>
      </c>
      <c r="H119" s="339">
        <f>IF(AG119=1505,"",AG119)</f>
        <v>0</v>
      </c>
      <c r="I119" s="339" t="str">
        <f>IF(AH119=0,"",AH119)</f>
        <v/>
      </c>
      <c r="J119" s="339">
        <f>IF(AI119=1505,"",AI119)</f>
        <v>0</v>
      </c>
      <c r="K119" s="339" t="str">
        <f>IF(AJ119=0,"",AJ119)</f>
        <v/>
      </c>
      <c r="L119" s="339">
        <f>IF(AK119=1505,"",AK119)</f>
        <v>0</v>
      </c>
      <c r="M119" s="339" t="str">
        <f>IF(AL119=0,"",AL119)</f>
        <v/>
      </c>
      <c r="N119" s="339">
        <f>IF(AM119=1505,"",AM119)</f>
        <v>0</v>
      </c>
      <c r="O119" s="339" t="str">
        <f>IF(AN119=0,"",AN119)</f>
        <v/>
      </c>
      <c r="P119" s="339">
        <f>IF(AO119=1505,"",AO119)</f>
        <v>0</v>
      </c>
      <c r="Q119" s="339" t="str">
        <f>IF(AP119=0,"",AP119)</f>
        <v/>
      </c>
      <c r="R119" s="339">
        <f>IF(AQ119=1505,"",AQ119)</f>
        <v>0</v>
      </c>
      <c r="S119" s="339" t="str">
        <f>IF(AR119=0,"",AR119)</f>
        <v/>
      </c>
      <c r="T119" s="339">
        <f>IF(AS119=1505,"",AS119)</f>
        <v>0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0</v>
      </c>
      <c r="AD119" s="356"/>
      <c r="AE119" s="355">
        <f>SUM(AE115:AE118)</f>
        <v>0</v>
      </c>
      <c r="AF119" s="356"/>
      <c r="AG119" s="355">
        <f>SUM(AG115:AG118)</f>
        <v>0</v>
      </c>
      <c r="AH119" s="356"/>
      <c r="AI119" s="355">
        <f>SUM(AI115:AI118)</f>
        <v>0</v>
      </c>
      <c r="AJ119" s="356"/>
      <c r="AK119" s="355">
        <f>SUM(AK115:AK118)</f>
        <v>0</v>
      </c>
      <c r="AL119" s="356"/>
      <c r="AM119" s="355">
        <f>SUM(AM115:AM118)</f>
        <v>0</v>
      </c>
      <c r="AN119" s="356"/>
      <c r="AO119" s="355">
        <f>SUM(AO115:AO118)</f>
        <v>0</v>
      </c>
      <c r="AP119" s="356"/>
      <c r="AQ119" s="355">
        <f>SUM(AQ115:AQ118)</f>
        <v>0</v>
      </c>
      <c r="AR119" s="356"/>
      <c r="AS119" s="355">
        <f>SUM(AS115:AS118)</f>
        <v>0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15.02./16.02.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15.02./16.02.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Regensburg Super Bowl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9">
        <f>IF(AD127="","",AD127)</f>
        <v>0</v>
      </c>
      <c r="F127" s="75" t="str">
        <f t="shared" ref="F127:F140" si="137">IF(AE127=0,"",AE127)</f>
        <v/>
      </c>
      <c r="G127" s="349">
        <f>IF(AF127="","",AF127)</f>
        <v>0</v>
      </c>
      <c r="H127" s="75" t="str">
        <f t="shared" ref="H127:H140" si="138">IF(AG127=0,"",AG127)</f>
        <v/>
      </c>
      <c r="I127" s="349">
        <f>IF(AH127="","",AH127)</f>
        <v>0</v>
      </c>
      <c r="J127" s="75" t="str">
        <f t="shared" ref="J127:J140" si="139">IF(AI127=0,"",AI127)</f>
        <v/>
      </c>
      <c r="K127" s="349">
        <f>IF(AJ127="","",AJ127)</f>
        <v>0</v>
      </c>
      <c r="L127" s="75" t="str">
        <f t="shared" ref="L127:L140" si="140">IF(AK127=0,"",AK127)</f>
        <v/>
      </c>
      <c r="M127" s="349">
        <f>IF(AL127="","",AL127)</f>
        <v>0</v>
      </c>
      <c r="N127" s="75" t="str">
        <f>IF(AM127=0,"",AM127)</f>
        <v/>
      </c>
      <c r="O127" s="349">
        <f>IF(AN127="","",AN127)</f>
        <v>0</v>
      </c>
      <c r="P127" s="75" t="str">
        <f t="shared" ref="P127:P140" si="141">IF(AO127=0,"",AO127)</f>
        <v/>
      </c>
      <c r="Q127" s="349">
        <f>IF(AP127="","",AP127)</f>
        <v>0</v>
      </c>
      <c r="R127" s="75" t="str">
        <f t="shared" ref="R127:R140" si="142">IF(AQ127=0,"",AQ127)</f>
        <v/>
      </c>
      <c r="S127" s="349">
        <f>IF(AR127="","",AR127)</f>
        <v>0</v>
      </c>
      <c r="T127" s="75" t="str">
        <f t="shared" ref="T127:T140" si="143">IF(AS127=0,"",AS127)</f>
        <v/>
      </c>
      <c r="U127" s="349">
        <f>IF(AT127="","",AT127)</f>
        <v>0</v>
      </c>
      <c r="V127" s="75" t="str">
        <f t="shared" ref="V127:V140" si="144">IF(AU127=0,"",AU127)</f>
        <v/>
      </c>
      <c r="W127" s="349">
        <f>IF(AV127="","",AV127)</f>
        <v>0</v>
      </c>
      <c r="Z127" s="352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6">IF(AC127=0,"",AC127)</f>
        <v/>
      </c>
      <c r="BI127" s="215" t="str">
        <f t="shared" ref="BI127:BI138" si="147">IF(AE127=0,"",AE127)</f>
        <v/>
      </c>
      <c r="BJ127" s="215" t="str">
        <f t="shared" ref="BJ127:BJ138" si="148">IF(AG127=0,"",AG127)</f>
        <v/>
      </c>
      <c r="BK127" s="215" t="str">
        <f t="shared" ref="BK127:BK138" si="149">IF(AI127=0,"",AI127)</f>
        <v/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00000000000001" customHeight="1" x14ac:dyDescent="0.25">
      <c r="A128" s="369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50"/>
      <c r="F128" s="78" t="str">
        <f t="shared" si="137"/>
        <v/>
      </c>
      <c r="G128" s="350"/>
      <c r="H128" s="78" t="str">
        <f t="shared" si="138"/>
        <v/>
      </c>
      <c r="I128" s="350"/>
      <c r="J128" s="78" t="str">
        <f t="shared" si="139"/>
        <v/>
      </c>
      <c r="K128" s="350"/>
      <c r="L128" s="78" t="str">
        <f t="shared" si="140"/>
        <v/>
      </c>
      <c r="M128" s="350"/>
      <c r="N128" s="78" t="str">
        <f t="shared" ref="N128:N140" si="157">IF(AM128=0,"",AM128)</f>
        <v/>
      </c>
      <c r="O128" s="350"/>
      <c r="P128" s="78" t="str">
        <f t="shared" si="141"/>
        <v/>
      </c>
      <c r="Q128" s="350"/>
      <c r="R128" s="78" t="str">
        <f t="shared" si="142"/>
        <v/>
      </c>
      <c r="S128" s="350"/>
      <c r="T128" s="78" t="str">
        <f t="shared" si="143"/>
        <v/>
      </c>
      <c r="U128" s="350"/>
      <c r="V128" s="78" t="str">
        <f t="shared" si="144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1.2800000000000001E-7</v>
      </c>
      <c r="BU128" s="215" t="str">
        <f t="shared" ref="BU128:BU138" si="164">+BU127</f>
        <v>RW Lichtenhof Stein 1</v>
      </c>
      <c r="BV128" s="214">
        <f t="shared" ref="BV128:BV138" si="165">RANK(BT128,BT:BT)</f>
        <v>71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00000000000001" customHeight="1" thickBot="1" x14ac:dyDescent="0.3">
      <c r="A129" s="370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1"/>
      <c r="F129" s="69" t="str">
        <f t="shared" si="137"/>
        <v/>
      </c>
      <c r="G129" s="351"/>
      <c r="H129" s="69" t="str">
        <f t="shared" si="138"/>
        <v/>
      </c>
      <c r="I129" s="351"/>
      <c r="J129" s="69" t="str">
        <f t="shared" si="139"/>
        <v/>
      </c>
      <c r="K129" s="351"/>
      <c r="L129" s="69" t="str">
        <f t="shared" si="140"/>
        <v/>
      </c>
      <c r="M129" s="351"/>
      <c r="N129" s="69" t="str">
        <f t="shared" si="157"/>
        <v/>
      </c>
      <c r="O129" s="351"/>
      <c r="P129" s="69" t="str">
        <f t="shared" si="141"/>
        <v/>
      </c>
      <c r="Q129" s="351"/>
      <c r="R129" s="69" t="str">
        <f t="shared" si="142"/>
        <v/>
      </c>
      <c r="S129" s="351"/>
      <c r="T129" s="69" t="str">
        <f t="shared" si="143"/>
        <v/>
      </c>
      <c r="U129" s="351"/>
      <c r="V129" s="69" t="str">
        <f t="shared" si="144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1.29E-7</v>
      </c>
      <c r="BU129" s="215" t="str">
        <f t="shared" si="164"/>
        <v>RW Lichtenhof Stein 1</v>
      </c>
      <c r="BV129" s="214">
        <f t="shared" si="165"/>
        <v>70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00000000000001" customHeight="1" x14ac:dyDescent="0.25">
      <c r="A130" s="368" t="s">
        <v>2</v>
      </c>
      <c r="B130" s="73" t="str">
        <f t="shared" si="156"/>
        <v/>
      </c>
      <c r="C130" s="74" t="str">
        <f t="shared" si="156"/>
        <v/>
      </c>
      <c r="D130" s="75" t="str">
        <f t="shared" si="156"/>
        <v/>
      </c>
      <c r="E130" s="349">
        <f>IF(AD130="","",AD130)</f>
        <v>0</v>
      </c>
      <c r="F130" s="75" t="str">
        <f t="shared" si="137"/>
        <v/>
      </c>
      <c r="G130" s="349">
        <f>IF(AF130="","",AF130)</f>
        <v>0</v>
      </c>
      <c r="H130" s="75" t="str">
        <f t="shared" si="138"/>
        <v/>
      </c>
      <c r="I130" s="349">
        <f>IF(AH130="","",AH130)</f>
        <v>0</v>
      </c>
      <c r="J130" s="75" t="str">
        <f t="shared" si="139"/>
        <v/>
      </c>
      <c r="K130" s="349">
        <f>IF(AJ130="","",AJ130)</f>
        <v>0</v>
      </c>
      <c r="L130" s="75" t="str">
        <f t="shared" si="140"/>
        <v/>
      </c>
      <c r="M130" s="349">
        <f>IF(AL130="","",AL130)</f>
        <v>0</v>
      </c>
      <c r="N130" s="75" t="str">
        <f t="shared" si="157"/>
        <v/>
      </c>
      <c r="O130" s="349">
        <f>IF(AN130="","",AN130)</f>
        <v>0</v>
      </c>
      <c r="P130" s="75" t="str">
        <f t="shared" si="141"/>
        <v/>
      </c>
      <c r="Q130" s="349">
        <f>IF(AP130="","",AP130)</f>
        <v>0</v>
      </c>
      <c r="R130" s="75" t="str">
        <f t="shared" si="142"/>
        <v/>
      </c>
      <c r="S130" s="349">
        <f>IF(AR130="","",AR130)</f>
        <v>0</v>
      </c>
      <c r="T130" s="75" t="str">
        <f t="shared" si="143"/>
        <v/>
      </c>
      <c r="U130" s="349">
        <f>IF(AT130="","",AT130)</f>
        <v>0</v>
      </c>
      <c r="V130" s="75" t="str">
        <f t="shared" si="144"/>
        <v/>
      </c>
      <c r="W130" s="349">
        <f>IF(AV130="","",AV130)</f>
        <v>0</v>
      </c>
      <c r="Z130" s="352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0</v>
      </c>
      <c r="BE130" s="213">
        <f t="shared" si="159"/>
        <v>0</v>
      </c>
      <c r="BF130" s="215">
        <f t="shared" si="160"/>
        <v>0</v>
      </c>
      <c r="BG130" s="215">
        <f t="shared" si="161"/>
        <v>0</v>
      </c>
      <c r="BH130" s="215" t="str">
        <f t="shared" si="146"/>
        <v/>
      </c>
      <c r="BI130" s="215" t="str">
        <f t="shared" si="147"/>
        <v/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0</v>
      </c>
      <c r="BT130" s="215">
        <f t="shared" si="163"/>
        <v>1.3E-7</v>
      </c>
      <c r="BU130" s="215" t="str">
        <f t="shared" si="164"/>
        <v>RW Lichtenhof Stein 1</v>
      </c>
      <c r="BV130" s="214">
        <f t="shared" si="165"/>
        <v>69</v>
      </c>
      <c r="BW130" s="215">
        <f t="shared" si="166"/>
        <v>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00000000000001" customHeight="1" x14ac:dyDescent="0.25">
      <c r="A131" s="369"/>
      <c r="B131" s="76" t="str">
        <f t="shared" si="156"/>
        <v/>
      </c>
      <c r="C131" s="77" t="str">
        <f t="shared" si="156"/>
        <v/>
      </c>
      <c r="D131" s="78" t="str">
        <f t="shared" si="156"/>
        <v/>
      </c>
      <c r="E131" s="350"/>
      <c r="F131" s="78" t="str">
        <f t="shared" si="137"/>
        <v/>
      </c>
      <c r="G131" s="350"/>
      <c r="H131" s="78" t="str">
        <f t="shared" si="138"/>
        <v/>
      </c>
      <c r="I131" s="350"/>
      <c r="J131" s="78" t="str">
        <f t="shared" si="139"/>
        <v/>
      </c>
      <c r="K131" s="350"/>
      <c r="L131" s="78" t="str">
        <f t="shared" si="140"/>
        <v/>
      </c>
      <c r="M131" s="350"/>
      <c r="N131" s="78" t="str">
        <f t="shared" si="157"/>
        <v/>
      </c>
      <c r="O131" s="350"/>
      <c r="P131" s="78" t="str">
        <f t="shared" si="141"/>
        <v/>
      </c>
      <c r="Q131" s="350"/>
      <c r="R131" s="78" t="str">
        <f t="shared" si="142"/>
        <v/>
      </c>
      <c r="S131" s="350"/>
      <c r="T131" s="78" t="str">
        <f t="shared" si="143"/>
        <v/>
      </c>
      <c r="U131" s="350"/>
      <c r="V131" s="78" t="str">
        <f t="shared" si="144"/>
        <v/>
      </c>
      <c r="W131" s="350"/>
      <c r="Z131" s="353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0</v>
      </c>
      <c r="BE131" s="213">
        <f t="shared" si="159"/>
        <v>0</v>
      </c>
      <c r="BF131" s="215">
        <f t="shared" si="160"/>
        <v>0</v>
      </c>
      <c r="BG131" s="215">
        <f t="shared" si="161"/>
        <v>0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0</v>
      </c>
      <c r="BT131" s="215">
        <f t="shared" si="163"/>
        <v>1.31E-7</v>
      </c>
      <c r="BU131" s="215" t="str">
        <f t="shared" si="164"/>
        <v>RW Lichtenhof Stein 1</v>
      </c>
      <c r="BV131" s="214">
        <f t="shared" si="165"/>
        <v>68</v>
      </c>
      <c r="BW131" s="215">
        <f t="shared" si="166"/>
        <v>0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00000000000001" customHeight="1" thickBot="1" x14ac:dyDescent="0.3">
      <c r="A132" s="370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1"/>
      <c r="F132" s="69" t="str">
        <f t="shared" si="137"/>
        <v/>
      </c>
      <c r="G132" s="351"/>
      <c r="H132" s="69" t="str">
        <f t="shared" si="138"/>
        <v/>
      </c>
      <c r="I132" s="351"/>
      <c r="J132" s="69" t="str">
        <f t="shared" si="139"/>
        <v/>
      </c>
      <c r="K132" s="351"/>
      <c r="L132" s="69" t="str">
        <f t="shared" si="140"/>
        <v/>
      </c>
      <c r="M132" s="351"/>
      <c r="N132" s="69" t="str">
        <f t="shared" si="157"/>
        <v/>
      </c>
      <c r="O132" s="351"/>
      <c r="P132" s="69" t="str">
        <f t="shared" si="141"/>
        <v/>
      </c>
      <c r="Q132" s="351"/>
      <c r="R132" s="69" t="str">
        <f t="shared" si="142"/>
        <v/>
      </c>
      <c r="S132" s="351"/>
      <c r="T132" s="69" t="str">
        <f t="shared" si="143"/>
        <v/>
      </c>
      <c r="U132" s="351"/>
      <c r="V132" s="69" t="str">
        <f t="shared" si="144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1.3199999999999999E-7</v>
      </c>
      <c r="BU132" s="215" t="str">
        <f t="shared" si="164"/>
        <v>RW Lichtenhof Stein 1</v>
      </c>
      <c r="BV132" s="214">
        <f t="shared" si="165"/>
        <v>67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00000000000001" customHeight="1" x14ac:dyDescent="0.25">
      <c r="A133" s="368" t="s">
        <v>3</v>
      </c>
      <c r="B133" s="73" t="str">
        <f t="shared" si="156"/>
        <v/>
      </c>
      <c r="C133" s="74" t="str">
        <f t="shared" si="156"/>
        <v/>
      </c>
      <c r="D133" s="75" t="str">
        <f t="shared" si="156"/>
        <v/>
      </c>
      <c r="E133" s="349">
        <f>IF(AD133="","",AD133)</f>
        <v>0</v>
      </c>
      <c r="F133" s="75" t="str">
        <f t="shared" si="137"/>
        <v/>
      </c>
      <c r="G133" s="349">
        <f>IF(AF133="","",AF133)</f>
        <v>0</v>
      </c>
      <c r="H133" s="75" t="str">
        <f t="shared" si="138"/>
        <v/>
      </c>
      <c r="I133" s="349">
        <f>IF(AH133="","",AH133)</f>
        <v>0</v>
      </c>
      <c r="J133" s="75" t="str">
        <f t="shared" si="139"/>
        <v/>
      </c>
      <c r="K133" s="349">
        <f>IF(AJ133="","",AJ133)</f>
        <v>0</v>
      </c>
      <c r="L133" s="75" t="str">
        <f t="shared" si="140"/>
        <v/>
      </c>
      <c r="M133" s="349">
        <f>IF(AL133="","",AL133)</f>
        <v>0</v>
      </c>
      <c r="N133" s="75" t="str">
        <f t="shared" si="157"/>
        <v/>
      </c>
      <c r="O133" s="349">
        <f>IF(AN133="","",AN133)</f>
        <v>0</v>
      </c>
      <c r="P133" s="75" t="str">
        <f t="shared" si="141"/>
        <v/>
      </c>
      <c r="Q133" s="349">
        <f>IF(AP133="","",AP133)</f>
        <v>0</v>
      </c>
      <c r="R133" s="75" t="str">
        <f t="shared" si="142"/>
        <v/>
      </c>
      <c r="S133" s="349">
        <f>IF(AR133="","",AR133)</f>
        <v>0</v>
      </c>
      <c r="T133" s="75" t="str">
        <f t="shared" si="143"/>
        <v/>
      </c>
      <c r="U133" s="349">
        <f>IF(AT133="","",AT133)</f>
        <v>0</v>
      </c>
      <c r="V133" s="75" t="str">
        <f t="shared" si="144"/>
        <v/>
      </c>
      <c r="W133" s="349">
        <f>IF(AV133="","",AV133)</f>
        <v>0</v>
      </c>
      <c r="Z133" s="352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58"/>
        <v>0</v>
      </c>
      <c r="BE133" s="213">
        <f t="shared" si="159"/>
        <v>0</v>
      </c>
      <c r="BF133" s="215">
        <f t="shared" si="160"/>
        <v>0</v>
      </c>
      <c r="BG133" s="215">
        <f t="shared" si="161"/>
        <v>0</v>
      </c>
      <c r="BH133" s="215" t="str">
        <f t="shared" si="146"/>
        <v/>
      </c>
      <c r="BI133" s="215" t="str">
        <f t="shared" si="147"/>
        <v/>
      </c>
      <c r="BJ133" s="215" t="str">
        <f t="shared" si="148"/>
        <v/>
      </c>
      <c r="BK133" s="215" t="str">
        <f t="shared" si="149"/>
        <v/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0</v>
      </c>
      <c r="BT133" s="215">
        <f t="shared" si="163"/>
        <v>1.3300000000000001E-7</v>
      </c>
      <c r="BU133" s="215" t="str">
        <f t="shared" si="164"/>
        <v>RW Lichtenhof Stein 1</v>
      </c>
      <c r="BV133" s="214">
        <f t="shared" si="165"/>
        <v>66</v>
      </c>
      <c r="BW133" s="215">
        <f t="shared" si="166"/>
        <v>0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00000000000001" customHeight="1" x14ac:dyDescent="0.25">
      <c r="A134" s="369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0"/>
      <c r="F134" s="78" t="str">
        <f t="shared" si="137"/>
        <v/>
      </c>
      <c r="G134" s="350"/>
      <c r="H134" s="78" t="str">
        <f t="shared" si="138"/>
        <v/>
      </c>
      <c r="I134" s="350"/>
      <c r="J134" s="78" t="str">
        <f t="shared" si="139"/>
        <v/>
      </c>
      <c r="K134" s="350"/>
      <c r="L134" s="78" t="str">
        <f t="shared" si="140"/>
        <v/>
      </c>
      <c r="M134" s="350"/>
      <c r="N134" s="78" t="str">
        <f t="shared" si="157"/>
        <v/>
      </c>
      <c r="O134" s="350"/>
      <c r="P134" s="78" t="str">
        <f t="shared" si="141"/>
        <v/>
      </c>
      <c r="Q134" s="350"/>
      <c r="R134" s="78" t="str">
        <f t="shared" si="142"/>
        <v/>
      </c>
      <c r="S134" s="350"/>
      <c r="T134" s="78" t="str">
        <f t="shared" si="143"/>
        <v/>
      </c>
      <c r="U134" s="350"/>
      <c r="V134" s="78" t="str">
        <f t="shared" si="144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1.3400000000000001E-7</v>
      </c>
      <c r="BU134" s="215" t="str">
        <f t="shared" si="164"/>
        <v>RW Lichtenhof Stein 1</v>
      </c>
      <c r="BV134" s="214">
        <f t="shared" si="165"/>
        <v>65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00000000000001" customHeight="1" thickBot="1" x14ac:dyDescent="0.3">
      <c r="A135" s="370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1"/>
      <c r="F135" s="69" t="str">
        <f t="shared" si="137"/>
        <v/>
      </c>
      <c r="G135" s="351"/>
      <c r="H135" s="69" t="str">
        <f t="shared" si="138"/>
        <v/>
      </c>
      <c r="I135" s="351"/>
      <c r="J135" s="69" t="str">
        <f t="shared" si="139"/>
        <v/>
      </c>
      <c r="K135" s="351"/>
      <c r="L135" s="69" t="str">
        <f t="shared" si="140"/>
        <v/>
      </c>
      <c r="M135" s="351"/>
      <c r="N135" s="69" t="str">
        <f t="shared" si="157"/>
        <v/>
      </c>
      <c r="O135" s="351"/>
      <c r="P135" s="69" t="str">
        <f t="shared" si="141"/>
        <v/>
      </c>
      <c r="Q135" s="351"/>
      <c r="R135" s="69" t="str">
        <f t="shared" si="142"/>
        <v/>
      </c>
      <c r="S135" s="351"/>
      <c r="T135" s="69" t="str">
        <f t="shared" si="143"/>
        <v/>
      </c>
      <c r="U135" s="351"/>
      <c r="V135" s="69" t="str">
        <f t="shared" si="144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1.35E-7</v>
      </c>
      <c r="BU135" s="215" t="str">
        <f t="shared" si="164"/>
        <v>RW Lichtenhof Stein 1</v>
      </c>
      <c r="BV135" s="214">
        <f t="shared" si="165"/>
        <v>64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00000000000001" customHeight="1" x14ac:dyDescent="0.25">
      <c r="A136" s="368" t="s">
        <v>11</v>
      </c>
      <c r="B136" s="73" t="str">
        <f>IF(AA136=0,"",AA136)</f>
        <v/>
      </c>
      <c r="C136" s="74" t="str">
        <f t="shared" si="156"/>
        <v/>
      </c>
      <c r="D136" s="75" t="str">
        <f t="shared" si="156"/>
        <v/>
      </c>
      <c r="E136" s="349">
        <f>IF(AD136="","",AD136)</f>
        <v>0</v>
      </c>
      <c r="F136" s="75" t="str">
        <f t="shared" si="137"/>
        <v/>
      </c>
      <c r="G136" s="349">
        <f>IF(AF136="","",AF136)</f>
        <v>0</v>
      </c>
      <c r="H136" s="75" t="str">
        <f t="shared" si="138"/>
        <v/>
      </c>
      <c r="I136" s="349">
        <f>IF(AH136="","",AH136)</f>
        <v>0</v>
      </c>
      <c r="J136" s="75" t="str">
        <f t="shared" si="139"/>
        <v/>
      </c>
      <c r="K136" s="349">
        <f>IF(AJ136="","",AJ136)</f>
        <v>0</v>
      </c>
      <c r="L136" s="75" t="str">
        <f t="shared" si="140"/>
        <v/>
      </c>
      <c r="M136" s="349">
        <f>IF(AL136="","",AL136)</f>
        <v>0</v>
      </c>
      <c r="N136" s="75" t="str">
        <f t="shared" si="157"/>
        <v/>
      </c>
      <c r="O136" s="349">
        <f>IF(AN136="","",AN136)</f>
        <v>0</v>
      </c>
      <c r="P136" s="75" t="str">
        <f t="shared" si="141"/>
        <v/>
      </c>
      <c r="Q136" s="349">
        <f>IF(AP136="","",AP136)</f>
        <v>0</v>
      </c>
      <c r="R136" s="75" t="str">
        <f t="shared" si="142"/>
        <v/>
      </c>
      <c r="S136" s="349">
        <f>IF(AR136="","",AR136)</f>
        <v>0</v>
      </c>
      <c r="T136" s="75" t="str">
        <f t="shared" si="143"/>
        <v/>
      </c>
      <c r="U136" s="349">
        <f>IF(AT136="","",AT136)</f>
        <v>0</v>
      </c>
      <c r="V136" s="75" t="str">
        <f t="shared" si="144"/>
        <v/>
      </c>
      <c r="W136" s="349">
        <f>IF(AV136="","",AV136)</f>
        <v>0</v>
      </c>
      <c r="Z136" s="352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58"/>
        <v>0</v>
      </c>
      <c r="BE136" s="213">
        <f t="shared" si="159"/>
        <v>0</v>
      </c>
      <c r="BF136" s="215">
        <f t="shared" si="160"/>
        <v>0</v>
      </c>
      <c r="BG136" s="215">
        <f t="shared" si="161"/>
        <v>0</v>
      </c>
      <c r="BH136" s="215" t="str">
        <f t="shared" si="146"/>
        <v/>
      </c>
      <c r="BI136" s="215" t="str">
        <f t="shared" si="147"/>
        <v/>
      </c>
      <c r="BJ136" s="215" t="str">
        <f t="shared" si="148"/>
        <v/>
      </c>
      <c r="BK136" s="215" t="str">
        <f t="shared" si="149"/>
        <v/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0</v>
      </c>
      <c r="BT136" s="215">
        <f t="shared" si="163"/>
        <v>1.36E-7</v>
      </c>
      <c r="BU136" s="215" t="str">
        <f t="shared" si="164"/>
        <v>RW Lichtenhof Stein 1</v>
      </c>
      <c r="BV136" s="214">
        <f t="shared" si="165"/>
        <v>63</v>
      </c>
      <c r="BW136" s="215">
        <f t="shared" si="166"/>
        <v>0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0"/>
      <c r="F137" s="78" t="str">
        <f t="shared" si="137"/>
        <v/>
      </c>
      <c r="G137" s="350"/>
      <c r="H137" s="78" t="str">
        <f t="shared" si="138"/>
        <v/>
      </c>
      <c r="I137" s="350"/>
      <c r="J137" s="78" t="str">
        <f t="shared" si="139"/>
        <v/>
      </c>
      <c r="K137" s="350"/>
      <c r="L137" s="78" t="str">
        <f t="shared" si="140"/>
        <v/>
      </c>
      <c r="M137" s="350"/>
      <c r="N137" s="78" t="str">
        <f t="shared" si="157"/>
        <v/>
      </c>
      <c r="O137" s="350"/>
      <c r="P137" s="78" t="str">
        <f t="shared" si="141"/>
        <v/>
      </c>
      <c r="Q137" s="350"/>
      <c r="R137" s="78" t="str">
        <f t="shared" si="142"/>
        <v/>
      </c>
      <c r="S137" s="350"/>
      <c r="T137" s="78" t="str">
        <f t="shared" si="143"/>
        <v/>
      </c>
      <c r="U137" s="350"/>
      <c r="V137" s="78" t="str">
        <f t="shared" si="144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1.37E-7</v>
      </c>
      <c r="BU137" s="215" t="str">
        <f t="shared" si="164"/>
        <v>RW Lichtenhof Stein 1</v>
      </c>
      <c r="BV137" s="214">
        <f t="shared" si="165"/>
        <v>62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1"/>
      <c r="F138" s="69" t="str">
        <f t="shared" si="137"/>
        <v/>
      </c>
      <c r="G138" s="351"/>
      <c r="H138" s="69" t="str">
        <f t="shared" si="138"/>
        <v/>
      </c>
      <c r="I138" s="351"/>
      <c r="J138" s="69" t="str">
        <f t="shared" si="139"/>
        <v/>
      </c>
      <c r="K138" s="351"/>
      <c r="L138" s="69" t="str">
        <f t="shared" si="140"/>
        <v/>
      </c>
      <c r="M138" s="351"/>
      <c r="N138" s="69" t="str">
        <f t="shared" si="157"/>
        <v/>
      </c>
      <c r="O138" s="351"/>
      <c r="P138" s="69" t="str">
        <f t="shared" si="141"/>
        <v/>
      </c>
      <c r="Q138" s="351"/>
      <c r="R138" s="69" t="str">
        <f t="shared" si="142"/>
        <v/>
      </c>
      <c r="S138" s="351"/>
      <c r="T138" s="69" t="str">
        <f t="shared" si="143"/>
        <v/>
      </c>
      <c r="U138" s="351"/>
      <c r="V138" s="69" t="str">
        <f t="shared" si="144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1.3799999999999999E-7</v>
      </c>
      <c r="BU138" s="215" t="str">
        <f t="shared" si="164"/>
        <v>RW Lichtenhof Stein 1</v>
      </c>
      <c r="BV138" s="214">
        <f t="shared" si="165"/>
        <v>61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 t="str">
        <f t="shared" si="156"/>
        <v/>
      </c>
      <c r="E139" s="84">
        <f>IF(AD139="","",AD139)</f>
        <v>0</v>
      </c>
      <c r="F139" s="83" t="str">
        <f t="shared" si="137"/>
        <v/>
      </c>
      <c r="G139" s="84">
        <f>IF(AF139="","",AF139)</f>
        <v>0</v>
      </c>
      <c r="H139" s="83" t="str">
        <f t="shared" si="138"/>
        <v/>
      </c>
      <c r="I139" s="84">
        <f>IF(AH139="","",AH139)</f>
        <v>0</v>
      </c>
      <c r="J139" s="83" t="str">
        <f t="shared" si="139"/>
        <v/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 t="str">
        <f t="shared" si="144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0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0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7">
        <f t="shared" si="168"/>
        <v>7</v>
      </c>
      <c r="E142" s="347" t="str">
        <f t="shared" si="168"/>
        <v/>
      </c>
      <c r="F142" s="347">
        <f t="shared" si="168"/>
        <v>2</v>
      </c>
      <c r="G142" s="347" t="str">
        <f t="shared" si="168"/>
        <v/>
      </c>
      <c r="H142" s="347">
        <f t="shared" si="168"/>
        <v>3</v>
      </c>
      <c r="I142" s="347" t="str">
        <f t="shared" si="168"/>
        <v/>
      </c>
      <c r="J142" s="347">
        <f t="shared" si="168"/>
        <v>8</v>
      </c>
      <c r="K142" s="347" t="str">
        <f t="shared" si="168"/>
        <v/>
      </c>
      <c r="L142" s="347">
        <f t="shared" ref="L142:U144" si="169">IF(AK142=0,"",AK142)</f>
        <v>10</v>
      </c>
      <c r="M142" s="347" t="str">
        <f t="shared" si="169"/>
        <v/>
      </c>
      <c r="N142" s="347">
        <f t="shared" si="169"/>
        <v>9</v>
      </c>
      <c r="O142" s="347" t="str">
        <f t="shared" si="169"/>
        <v/>
      </c>
      <c r="P142" s="347">
        <f t="shared" si="169"/>
        <v>6</v>
      </c>
      <c r="Q142" s="347" t="str">
        <f t="shared" si="169"/>
        <v/>
      </c>
      <c r="R142" s="347">
        <f t="shared" si="169"/>
        <v>4</v>
      </c>
      <c r="S142" s="347" t="str">
        <f t="shared" si="169"/>
        <v/>
      </c>
      <c r="T142" s="347">
        <f t="shared" si="169"/>
        <v>1</v>
      </c>
      <c r="U142" s="347" t="str">
        <f t="shared" si="169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VLOOKUP($AA122,Schlüssel!$A$5:$DG$14,63)</f>
        <v>7</v>
      </c>
      <c r="AD142" s="372"/>
      <c r="AE142" s="371">
        <f>VLOOKUP($AA122,Schlüssel!$A$5:$EK$14,64)</f>
        <v>2</v>
      </c>
      <c r="AF142" s="372"/>
      <c r="AG142" s="371">
        <f>VLOOKUP($AA122,Schlüssel!$A$5:$EK$14,65)</f>
        <v>3</v>
      </c>
      <c r="AH142" s="372"/>
      <c r="AI142" s="371">
        <f>VLOOKUP($AA122,Schlüssel!$A$5:$EK$14,66)</f>
        <v>8</v>
      </c>
      <c r="AJ142" s="372"/>
      <c r="AK142" s="371">
        <f>VLOOKUP($AA122,Schlüssel!$A$5:$EK$14,67)</f>
        <v>10</v>
      </c>
      <c r="AL142" s="372"/>
      <c r="AM142" s="371">
        <f>VLOOKUP($AA122,Schlüssel!$A$5:$EK$14,68)</f>
        <v>9</v>
      </c>
      <c r="AN142" s="372"/>
      <c r="AO142" s="371">
        <f>VLOOKUP($AA122,Schlüssel!$A$5:$EK$14,69)</f>
        <v>6</v>
      </c>
      <c r="AP142" s="372"/>
      <c r="AQ142" s="371">
        <f>VLOOKUP($AA122,Schlüssel!$A$5:$EK$14,70)</f>
        <v>4</v>
      </c>
      <c r="AR142" s="372"/>
      <c r="AS142" s="371">
        <f>VLOOKUP($AA122,Schlüssel!$A$5:$EK$14,71)</f>
        <v>1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4" t="str">
        <f t="shared" si="168"/>
        <v>Schanzer Ingolstadt 1</v>
      </c>
      <c r="E143" s="345" t="str">
        <f t="shared" si="168"/>
        <v/>
      </c>
      <c r="F143" s="344" t="str">
        <f t="shared" si="168"/>
        <v>Bajuwaren München 1</v>
      </c>
      <c r="G143" s="345" t="str">
        <f t="shared" si="168"/>
        <v/>
      </c>
      <c r="H143" s="344" t="str">
        <f t="shared" si="168"/>
        <v>BK München 3</v>
      </c>
      <c r="I143" s="345" t="str">
        <f t="shared" si="168"/>
        <v/>
      </c>
      <c r="J143" s="344" t="str">
        <f t="shared" si="168"/>
        <v>BC EMAX Unterföhring 2</v>
      </c>
      <c r="K143" s="345" t="str">
        <f t="shared" si="168"/>
        <v/>
      </c>
      <c r="L143" s="344" t="str">
        <f t="shared" si="169"/>
        <v>High Roller Rosenheim 1</v>
      </c>
      <c r="M143" s="345" t="str">
        <f t="shared" si="169"/>
        <v/>
      </c>
      <c r="N143" s="344" t="str">
        <f t="shared" si="169"/>
        <v>Bowlinghaus Bamberg 1</v>
      </c>
      <c r="O143" s="345" t="str">
        <f t="shared" si="169"/>
        <v/>
      </c>
      <c r="P143" s="344" t="str">
        <f t="shared" si="169"/>
        <v>SG Rottendorf 1</v>
      </c>
      <c r="Q143" s="345" t="str">
        <f t="shared" si="169"/>
        <v/>
      </c>
      <c r="R143" s="344" t="str">
        <f t="shared" si="169"/>
        <v>SG DJK Rimpar</v>
      </c>
      <c r="S143" s="345" t="str">
        <f t="shared" si="169"/>
        <v/>
      </c>
      <c r="T143" s="344" t="str">
        <f t="shared" si="169"/>
        <v>BC Comet Nürnberg</v>
      </c>
      <c r="U143" s="345" t="str">
        <f t="shared" si="169"/>
        <v/>
      </c>
      <c r="V143" s="346"/>
      <c r="W143" s="346"/>
      <c r="AA143" s="90"/>
      <c r="AB143" s="86"/>
      <c r="AC143" s="344" t="str">
        <f>VLOOKUP(AC142,Schlüssel!$A$5:$K$14,2)</f>
        <v>Schanzer Ingolstadt 1</v>
      </c>
      <c r="AD143" s="345"/>
      <c r="AE143" s="344" t="str">
        <f>VLOOKUP(AE142,Schlüssel!$A$5:$K$14,2)</f>
        <v>Bajuwaren München 1</v>
      </c>
      <c r="AF143" s="345"/>
      <c r="AG143" s="344" t="str">
        <f>VLOOKUP(AG142,Schlüssel!$A$5:$K$14,2)</f>
        <v>BK München 3</v>
      </c>
      <c r="AH143" s="345"/>
      <c r="AI143" s="344" t="str">
        <f>VLOOKUP(AI142,Schlüssel!$A$5:$K$14,2)</f>
        <v>BC EMAX Unterföhring 2</v>
      </c>
      <c r="AJ143" s="345"/>
      <c r="AK143" s="344" t="str">
        <f>VLOOKUP(AK142,Schlüssel!$A$5:$K$14,2)</f>
        <v>High Roller Rosenheim 1</v>
      </c>
      <c r="AL143" s="345"/>
      <c r="AM143" s="344" t="str">
        <f>VLOOKUP(AM142,Schlüssel!$A$5:$K$14,2)</f>
        <v>Bowlinghaus Bamberg 1</v>
      </c>
      <c r="AN143" s="345"/>
      <c r="AO143" s="344" t="str">
        <f>VLOOKUP(AO142,Schlüssel!$A$5:$K$14,2)</f>
        <v>SG Rottendorf 1</v>
      </c>
      <c r="AP143" s="345"/>
      <c r="AQ143" s="344" t="str">
        <f>VLOOKUP(AQ142,Schlüssel!$A$5:$K$14,2)</f>
        <v>SG DJK Rimpar</v>
      </c>
      <c r="AR143" s="345"/>
      <c r="AS143" s="344" t="str">
        <f>VLOOKUP(AS142,Schlüssel!$A$5:$K$14,2)</f>
        <v>BC Comet Nürnberg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2" t="str">
        <f t="shared" si="168"/>
        <v/>
      </c>
      <c r="E144" s="342" t="str">
        <f t="shared" si="168"/>
        <v/>
      </c>
      <c r="F144" s="342" t="str">
        <f t="shared" si="168"/>
        <v/>
      </c>
      <c r="G144" s="342" t="str">
        <f t="shared" si="168"/>
        <v/>
      </c>
      <c r="H144" s="342" t="str">
        <f t="shared" si="168"/>
        <v/>
      </c>
      <c r="I144" s="342" t="str">
        <f t="shared" si="168"/>
        <v/>
      </c>
      <c r="J144" s="342" t="str">
        <f t="shared" si="168"/>
        <v/>
      </c>
      <c r="K144" s="342" t="str">
        <f t="shared" si="168"/>
        <v/>
      </c>
      <c r="L144" s="342" t="str">
        <f t="shared" si="169"/>
        <v/>
      </c>
      <c r="M144" s="342" t="str">
        <f t="shared" si="169"/>
        <v/>
      </c>
      <c r="N144" s="342" t="str">
        <f t="shared" si="169"/>
        <v/>
      </c>
      <c r="O144" s="342" t="str">
        <f t="shared" si="169"/>
        <v/>
      </c>
      <c r="P144" s="342" t="str">
        <f t="shared" si="169"/>
        <v/>
      </c>
      <c r="Q144" s="342" t="str">
        <f t="shared" si="169"/>
        <v/>
      </c>
      <c r="R144" s="342" t="str">
        <f t="shared" si="169"/>
        <v/>
      </c>
      <c r="S144" s="342" t="str">
        <f t="shared" si="169"/>
        <v/>
      </c>
      <c r="T144" s="342" t="str">
        <f t="shared" si="169"/>
        <v/>
      </c>
      <c r="U144" s="343" t="str">
        <f t="shared" si="169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0">IF(AA145=0,"",AA145)</f>
        <v>Spieler 1</v>
      </c>
      <c r="C145" s="367" t="str">
        <f t="shared" si="170"/>
        <v/>
      </c>
      <c r="D145" s="340">
        <f>IF(AC145=301,"",AC145)</f>
        <v>0</v>
      </c>
      <c r="E145" s="340" t="str">
        <f>IF(AD145=0,"",AD145)</f>
        <v/>
      </c>
      <c r="F145" s="340">
        <f>IF(AE145=301,"",AE145)</f>
        <v>0</v>
      </c>
      <c r="G145" s="340" t="str">
        <f>IF(AF145=0,"",AF145)</f>
        <v/>
      </c>
      <c r="H145" s="340">
        <f>IF(AG145=301,"",AG145)</f>
        <v>0</v>
      </c>
      <c r="I145" s="340" t="str">
        <f>IF(AH145=0,"",AH145)</f>
        <v/>
      </c>
      <c r="J145" s="340">
        <f>IF(AI145=301,"",AI145)</f>
        <v>0</v>
      </c>
      <c r="K145" s="340" t="str">
        <f>IF(AJ145=0,"",AJ145)</f>
        <v/>
      </c>
      <c r="L145" s="340">
        <f>IF(AK145=301,"",AK145)</f>
        <v>0</v>
      </c>
      <c r="M145" s="340" t="str">
        <f>IF(AL145=0,"",AL145)</f>
        <v/>
      </c>
      <c r="N145" s="340">
        <f>IF(AM145=301,"",AM145)</f>
        <v>0</v>
      </c>
      <c r="O145" s="340" t="str">
        <f>IF(AN145=0,"",AN145)</f>
        <v/>
      </c>
      <c r="P145" s="340">
        <f>IF(AO145=301,"",AO145)</f>
        <v>0</v>
      </c>
      <c r="Q145" s="340" t="str">
        <f>IF(AP145=0,"",AP145)</f>
        <v/>
      </c>
      <c r="R145" s="340">
        <f>IF(AQ145=301,"",AQ145)</f>
        <v>0</v>
      </c>
      <c r="S145" s="340" t="str">
        <f>IF(AR145=0,"",AR145)</f>
        <v/>
      </c>
      <c r="T145" s="340">
        <f>IF(AS145=301,"",AS145)</f>
        <v>0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0</v>
      </c>
      <c r="AD145" s="374"/>
      <c r="AE145" s="373">
        <f>ABS(INDEX(AE:AE,MATCH(AE142,$AA:$AA,0)+5)+INDEX(AE:AE,MATCH(AE142,$AA:$AA,0)+6)+INDEX(AE:AE,MATCH(AE142,$AA:$AA,0)+7))</f>
        <v>0</v>
      </c>
      <c r="AF145" s="374"/>
      <c r="AG145" s="373">
        <f>ABS(INDEX(AG:AG,MATCH(AG142,$AA:$AA,0)+5)+INDEX(AG:AG,MATCH(AG142,$AA:$AA,0)+6)+INDEX(AG:AG,MATCH(AG142,$AA:$AA,0)+7))</f>
        <v>0</v>
      </c>
      <c r="AH145" s="374"/>
      <c r="AI145" s="373">
        <f>ABS(INDEX(AI:AI,MATCH(AI142,$AA:$AA,0)+5)+INDEX(AI:AI,MATCH(AI142,$AA:$AA,0)+6)+INDEX(AI:AI,MATCH(AI142,$AA:$AA,0)+7))</f>
        <v>0</v>
      </c>
      <c r="AJ145" s="374"/>
      <c r="AK145" s="373">
        <f>ABS(INDEX(AK:AK,MATCH(AK142,$AA:$AA,0)+5)+INDEX(AK:AK,MATCH(AK142,$AA:$AA,0)+6)+INDEX(AK:AK,MATCH(AK142,$AA:$AA,0)+7))</f>
        <v>0</v>
      </c>
      <c r="AL145" s="374"/>
      <c r="AM145" s="373">
        <f>ABS(INDEX(AM:AM,MATCH(AM142,$AA:$AA,0)+5)+INDEX(AM:AM,MATCH(AM142,$AA:$AA,0)+6)+INDEX(AM:AM,MATCH(AM142,$AA:$AA,0)+7))</f>
        <v>0</v>
      </c>
      <c r="AN145" s="374"/>
      <c r="AO145" s="373">
        <f>ABS(INDEX(AO:AO,MATCH(AO142,$AA:$AA,0)+5)+INDEX(AO:AO,MATCH(AO142,$AA:$AA,0)+6)+INDEX(AO:AO,MATCH(AO142,$AA:$AA,0)+7))</f>
        <v>0</v>
      </c>
      <c r="AP145" s="374"/>
      <c r="AQ145" s="373">
        <f>ABS(INDEX(AQ:AQ,MATCH(AQ142,$AA:$AA,0)+5)+INDEX(AQ:AQ,MATCH(AQ142,$AA:$AA,0)+6)+INDEX(AQ:AQ,MATCH(AQ142,$AA:$AA,0)+7))</f>
        <v>0</v>
      </c>
      <c r="AR145" s="374"/>
      <c r="AS145" s="373">
        <f>ABS(INDEX(AS:AS,MATCH(AS142,$AA:$AA,0)+5)+INDEX(AS:AS,MATCH(AS142,$AA:$AA,0)+6)+INDEX(AS:AS,MATCH(AS142,$AA:$AA,0)+7))</f>
        <v>0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0"/>
        <v>Spieler 2</v>
      </c>
      <c r="C146" s="367" t="str">
        <f t="shared" si="170"/>
        <v/>
      </c>
      <c r="D146" s="340">
        <f>IF(AC146=301,"",AC146)</f>
        <v>0</v>
      </c>
      <c r="E146" s="340" t="str">
        <f>IF(AD146=0,"",AD146)</f>
        <v/>
      </c>
      <c r="F146" s="340">
        <f>IF(AE146=301,"",AE146)</f>
        <v>0</v>
      </c>
      <c r="G146" s="340" t="str">
        <f>IF(AF146=0,"",AF146)</f>
        <v/>
      </c>
      <c r="H146" s="340">
        <f>IF(AG146=301,"",AG146)</f>
        <v>0</v>
      </c>
      <c r="I146" s="340" t="str">
        <f>IF(AH146=0,"",AH146)</f>
        <v/>
      </c>
      <c r="J146" s="340">
        <f>IF(AI146=301,"",AI146)</f>
        <v>0</v>
      </c>
      <c r="K146" s="340" t="str">
        <f>IF(AJ146=0,"",AJ146)</f>
        <v/>
      </c>
      <c r="L146" s="340">
        <f>IF(AK146=301,"",AK146)</f>
        <v>0</v>
      </c>
      <c r="M146" s="340" t="str">
        <f>IF(AL146=0,"",AL146)</f>
        <v/>
      </c>
      <c r="N146" s="340">
        <f>IF(AM146=301,"",AM146)</f>
        <v>0</v>
      </c>
      <c r="O146" s="340" t="str">
        <f>IF(AN146=0,"",AN146)</f>
        <v/>
      </c>
      <c r="P146" s="340">
        <f>IF(AO146=301,"",AO146)</f>
        <v>0</v>
      </c>
      <c r="Q146" s="340" t="str">
        <f>IF(AP146=0,"",AP146)</f>
        <v/>
      </c>
      <c r="R146" s="340">
        <f>IF(AQ146=301,"",AQ146)</f>
        <v>0</v>
      </c>
      <c r="S146" s="340" t="str">
        <f>IF(AR146=0,"",AR146)</f>
        <v/>
      </c>
      <c r="T146" s="340">
        <f>IF(AS146=301,"",AS146)</f>
        <v>0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0</v>
      </c>
      <c r="AD146" s="376"/>
      <c r="AE146" s="375">
        <f>ABS(INDEX(AE:AE,MATCH(AE142,$AA:$AA,0)+8)+INDEX(AE:AE,MATCH(AE142,$AA:$AA,0)+9)+INDEX(AE:AE,MATCH(AE142,$AA:$AA,0)+10))</f>
        <v>0</v>
      </c>
      <c r="AF146" s="376"/>
      <c r="AG146" s="375">
        <f>ABS(INDEX(AG:AG,MATCH(AG142,$AA:$AA,0)+8)+INDEX(AG:AG,MATCH(AG142,$AA:$AA,0)+9)+INDEX(AG:AG,MATCH(AG142,$AA:$AA,0)+10))</f>
        <v>0</v>
      </c>
      <c r="AH146" s="376"/>
      <c r="AI146" s="375">
        <f>ABS(INDEX(AI:AI,MATCH(AI142,$AA:$AA,0)+8)+INDEX(AI:AI,MATCH(AI142,$AA:$AA,0)+9)+INDEX(AI:AI,MATCH(AI142,$AA:$AA,0)+10))</f>
        <v>0</v>
      </c>
      <c r="AJ146" s="376"/>
      <c r="AK146" s="375">
        <f>ABS(INDEX(AK:AK,MATCH(AK142,$AA:$AA,0)+8)+INDEX(AK:AK,MATCH(AK142,$AA:$AA,0)+9)+INDEX(AK:AK,MATCH(AK142,$AA:$AA,0)+10))</f>
        <v>0</v>
      </c>
      <c r="AL146" s="376"/>
      <c r="AM146" s="375">
        <f>ABS(INDEX(AM:AM,MATCH(AM142,$AA:$AA,0)+8)+INDEX(AM:AM,MATCH(AM142,$AA:$AA,0)+9)+INDEX(AM:AM,MATCH(AM142,$AA:$AA,0)+10))</f>
        <v>0</v>
      </c>
      <c r="AN146" s="376"/>
      <c r="AO146" s="375">
        <f>ABS(INDEX(AO:AO,MATCH(AO142,$AA:$AA,0)+8)+INDEX(AO:AO,MATCH(AO142,$AA:$AA,0)+9)+INDEX(AO:AO,MATCH(AO142,$AA:$AA,0)+10))</f>
        <v>0</v>
      </c>
      <c r="AP146" s="376"/>
      <c r="AQ146" s="375">
        <f>ABS(INDEX(AQ:AQ,MATCH(AQ142,$AA:$AA,0)+8)+INDEX(AQ:AQ,MATCH(AQ142,$AA:$AA,0)+9)+INDEX(AQ:AQ,MATCH(AQ142,$AA:$AA,0)+10))</f>
        <v>0</v>
      </c>
      <c r="AR146" s="376"/>
      <c r="AS146" s="375">
        <f>ABS(INDEX(AS:AS,MATCH(AS142,$AA:$AA,0)+8)+INDEX(AS:AS,MATCH(AS142,$AA:$AA,0)+9)+INDEX(AS:AS,MATCH(AS142,$AA:$AA,0)+10))</f>
        <v>0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0"/>
        <v>Spieler 3</v>
      </c>
      <c r="C147" s="367" t="str">
        <f t="shared" si="170"/>
        <v/>
      </c>
      <c r="D147" s="340">
        <f>IF(AC147=301,"",AC147)</f>
        <v>0</v>
      </c>
      <c r="E147" s="340" t="str">
        <f>IF(AD147=0,"",AD147)</f>
        <v/>
      </c>
      <c r="F147" s="340">
        <f>IF(AE147=301,"",AE147)</f>
        <v>0</v>
      </c>
      <c r="G147" s="340" t="str">
        <f>IF(AF147=0,"",AF147)</f>
        <v/>
      </c>
      <c r="H147" s="340">
        <f>IF(AG147=301,"",AG147)</f>
        <v>0</v>
      </c>
      <c r="I147" s="340" t="str">
        <f>IF(AH147=0,"",AH147)</f>
        <v/>
      </c>
      <c r="J147" s="340">
        <f>IF(AI147=301,"",AI147)</f>
        <v>0</v>
      </c>
      <c r="K147" s="340" t="str">
        <f>IF(AJ147=0,"",AJ147)</f>
        <v/>
      </c>
      <c r="L147" s="340">
        <f>IF(AK147=301,"",AK147)</f>
        <v>0</v>
      </c>
      <c r="M147" s="340" t="str">
        <f>IF(AL147=0,"",AL147)</f>
        <v/>
      </c>
      <c r="N147" s="340">
        <f>IF(AM147=301,"",AM147)</f>
        <v>0</v>
      </c>
      <c r="O147" s="340" t="str">
        <f>IF(AN147=0,"",AN147)</f>
        <v/>
      </c>
      <c r="P147" s="340">
        <f>IF(AO147=301,"",AO147)</f>
        <v>0</v>
      </c>
      <c r="Q147" s="340" t="str">
        <f>IF(AP147=0,"",AP147)</f>
        <v/>
      </c>
      <c r="R147" s="340">
        <f>IF(AQ147=301,"",AQ147)</f>
        <v>0</v>
      </c>
      <c r="S147" s="340" t="str">
        <f>IF(AR147=0,"",AR147)</f>
        <v/>
      </c>
      <c r="T147" s="340">
        <f>IF(AS147=301,"",AS147)</f>
        <v>0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0</v>
      </c>
      <c r="AD147" s="376"/>
      <c r="AE147" s="375">
        <f>ABS(INDEX(AE:AE,MATCH(AE142,$AA:$AA,0)+11)+INDEX(AE:AE,MATCH(AE142,$AA:$AA,0)+12)+INDEX(AE:AE,MATCH(AE142,$AA:$AA,0)+13))</f>
        <v>0</v>
      </c>
      <c r="AF147" s="376"/>
      <c r="AG147" s="375">
        <f>ABS(INDEX(AG:AG,MATCH(AG142,$AA:$AA,0)+11)+INDEX(AG:AG,MATCH(AG142,$AA:$AA,0)+12)+INDEX(AG:AG,MATCH(AG142,$AA:$AA,0)+13))</f>
        <v>0</v>
      </c>
      <c r="AH147" s="376"/>
      <c r="AI147" s="375">
        <f>ABS(INDEX(AI:AI,MATCH(AI142,$AA:$AA,0)+11)+INDEX(AI:AI,MATCH(AI142,$AA:$AA,0)+12)+INDEX(AI:AI,MATCH(AI142,$AA:$AA,0)+13))</f>
        <v>0</v>
      </c>
      <c r="AJ147" s="376"/>
      <c r="AK147" s="375">
        <f>ABS(INDEX(AK:AK,MATCH(AK142,$AA:$AA,0)+11)+INDEX(AK:AK,MATCH(AK142,$AA:$AA,0)+12)+INDEX(AK:AK,MATCH(AK142,$AA:$AA,0)+13))</f>
        <v>0</v>
      </c>
      <c r="AL147" s="376"/>
      <c r="AM147" s="375">
        <f>ABS(INDEX(AM:AM,MATCH(AM142,$AA:$AA,0)+11)+INDEX(AM:AM,MATCH(AM142,$AA:$AA,0)+12)+INDEX(AM:AM,MATCH(AM142,$AA:$AA,0)+13))</f>
        <v>0</v>
      </c>
      <c r="AN147" s="376"/>
      <c r="AO147" s="375">
        <f>ABS(INDEX(AO:AO,MATCH(AO142,$AA:$AA,0)+11)+INDEX(AO:AO,MATCH(AO142,$AA:$AA,0)+12)+INDEX(AO:AO,MATCH(AO142,$AA:$AA,0)+13))</f>
        <v>0</v>
      </c>
      <c r="AP147" s="376"/>
      <c r="AQ147" s="375">
        <f>ABS(INDEX(AQ:AQ,MATCH(AQ142,$AA:$AA,0)+11)+INDEX(AQ:AQ,MATCH(AQ142,$AA:$AA,0)+12)+INDEX(AQ:AQ,MATCH(AQ142,$AA:$AA,0)+13))</f>
        <v>0</v>
      </c>
      <c r="AR147" s="376"/>
      <c r="AS147" s="375">
        <f>ABS(INDEX(AS:AS,MATCH(AS142,$AA:$AA,0)+11)+INDEX(AS:AS,MATCH(AS142,$AA:$AA,0)+12)+INDEX(AS:AS,MATCH(AS142,$AA:$AA,0)+13))</f>
        <v>0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0"/>
        <v>Spieler 4</v>
      </c>
      <c r="C148" s="367" t="str">
        <f t="shared" si="170"/>
        <v/>
      </c>
      <c r="D148" s="340">
        <f>IF(AC148=301,"",AC148)</f>
        <v>0</v>
      </c>
      <c r="E148" s="340" t="str">
        <f>IF(AD148=0,"",AD148)</f>
        <v/>
      </c>
      <c r="F148" s="340">
        <f>IF(AE148=301,"",AE148)</f>
        <v>0</v>
      </c>
      <c r="G148" s="340" t="str">
        <f>IF(AF148=0,"",AF148)</f>
        <v/>
      </c>
      <c r="H148" s="340">
        <f>IF(AG148=301,"",AG148)</f>
        <v>0</v>
      </c>
      <c r="I148" s="340" t="str">
        <f>IF(AH148=0,"",AH148)</f>
        <v/>
      </c>
      <c r="J148" s="340">
        <f>IF(AI148=301,"",AI148)</f>
        <v>0</v>
      </c>
      <c r="K148" s="340" t="str">
        <f>IF(AJ148=0,"",AJ148)</f>
        <v/>
      </c>
      <c r="L148" s="340">
        <f>IF(AK148=301,"",AK148)</f>
        <v>0</v>
      </c>
      <c r="M148" s="340" t="str">
        <f>IF(AL148=0,"",AL148)</f>
        <v/>
      </c>
      <c r="N148" s="340">
        <f>IF(AM148=301,"",AM148)</f>
        <v>0</v>
      </c>
      <c r="O148" s="340" t="str">
        <f>IF(AN148=0,"",AN148)</f>
        <v/>
      </c>
      <c r="P148" s="340">
        <f>IF(AO148=301,"",AO148)</f>
        <v>0</v>
      </c>
      <c r="Q148" s="340" t="str">
        <f>IF(AP148=0,"",AP148)</f>
        <v/>
      </c>
      <c r="R148" s="340">
        <f>IF(AQ148=301,"",AQ148)</f>
        <v>0</v>
      </c>
      <c r="S148" s="340" t="str">
        <f>IF(AR148=0,"",AR148)</f>
        <v/>
      </c>
      <c r="T148" s="340">
        <f>IF(AS148=301,"",AS148)</f>
        <v>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0</v>
      </c>
      <c r="AD148" s="376"/>
      <c r="AE148" s="375">
        <f>ABS(INDEX(AE:AE,MATCH(AE142,$AA:$AA,0)+14)+INDEX(AE:AE,MATCH(AE142,$AA:$AA,0)+15)+INDEX(AE:AE,MATCH(AE142,$AA:$AA,0)+16))</f>
        <v>0</v>
      </c>
      <c r="AF148" s="376"/>
      <c r="AG148" s="375">
        <f>ABS(INDEX(AG:AG,MATCH(AG142,$AA:$AA,0)+14)+INDEX(AG:AG,MATCH(AG142,$AA:$AA,0)+15)+INDEX(AG:AG,MATCH(AG142,$AA:$AA,0)+16))</f>
        <v>0</v>
      </c>
      <c r="AH148" s="376"/>
      <c r="AI148" s="375">
        <f>ABS(INDEX(AI:AI,MATCH(AI142,$AA:$AA,0)+14)+INDEX(AI:AI,MATCH(AI142,$AA:$AA,0)+15)+INDEX(AI:AI,MATCH(AI142,$AA:$AA,0)+16))</f>
        <v>0</v>
      </c>
      <c r="AJ148" s="376"/>
      <c r="AK148" s="375">
        <f>ABS(INDEX(AK:AK,MATCH(AK142,$AA:$AA,0)+14)+INDEX(AK:AK,MATCH(AK142,$AA:$AA,0)+15)+INDEX(AK:AK,MATCH(AK142,$AA:$AA,0)+16))</f>
        <v>0</v>
      </c>
      <c r="AL148" s="376"/>
      <c r="AM148" s="375">
        <f>ABS(INDEX(AM:AM,MATCH(AM142,$AA:$AA,0)+14)+INDEX(AM:AM,MATCH(AM142,$AA:$AA,0)+15)+INDEX(AM:AM,MATCH(AM142,$AA:$AA,0)+16))</f>
        <v>0</v>
      </c>
      <c r="AN148" s="376"/>
      <c r="AO148" s="375">
        <f>ABS(INDEX(AO:AO,MATCH(AO142,$AA:$AA,0)+14)+INDEX(AO:AO,MATCH(AO142,$AA:$AA,0)+15)+INDEX(AO:AO,MATCH(AO142,$AA:$AA,0)+16))</f>
        <v>0</v>
      </c>
      <c r="AP148" s="376"/>
      <c r="AQ148" s="375">
        <f>ABS(INDEX(AQ:AQ,MATCH(AQ142,$AA:$AA,0)+14)+INDEX(AQ:AQ,MATCH(AQ142,$AA:$AA,0)+15)+INDEX(AQ:AQ,MATCH(AQ142,$AA:$AA,0)+16))</f>
        <v>0</v>
      </c>
      <c r="AR148" s="376"/>
      <c r="AS148" s="375">
        <f>ABS(INDEX(AS:AS,MATCH(AS142,$AA:$AA,0)+14)+INDEX(AS:AS,MATCH(AS142,$AA:$AA,0)+15)+INDEX(AS:AS,MATCH(AS142,$AA:$AA,0)+16))</f>
        <v>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0"/>
        <v>Gesamt</v>
      </c>
      <c r="C149" s="356" t="str">
        <f t="shared" si="170"/>
        <v/>
      </c>
      <c r="D149" s="339">
        <f>IF(AC149=1505,"",AC149)</f>
        <v>0</v>
      </c>
      <c r="E149" s="339" t="str">
        <f>IF(AD149=0,"",AD149)</f>
        <v/>
      </c>
      <c r="F149" s="339">
        <f>IF(AE149=1505,"",AE149)</f>
        <v>0</v>
      </c>
      <c r="G149" s="339" t="str">
        <f>IF(AF149=0,"",AF149)</f>
        <v/>
      </c>
      <c r="H149" s="339">
        <f>IF(AG149=1505,"",AG149)</f>
        <v>0</v>
      </c>
      <c r="I149" s="339" t="str">
        <f>IF(AH149=0,"",AH149)</f>
        <v/>
      </c>
      <c r="J149" s="339">
        <f>IF(AI149=1505,"",AI149)</f>
        <v>0</v>
      </c>
      <c r="K149" s="339" t="str">
        <f>IF(AJ149=0,"",AJ149)</f>
        <v/>
      </c>
      <c r="L149" s="339">
        <f>IF(AK149=1505,"",AK149)</f>
        <v>0</v>
      </c>
      <c r="M149" s="339" t="str">
        <f>IF(AL149=0,"",AL149)</f>
        <v/>
      </c>
      <c r="N149" s="339">
        <f>IF(AM149=1505,"",AM149)</f>
        <v>0</v>
      </c>
      <c r="O149" s="339" t="str">
        <f>IF(AN149=0,"",AN149)</f>
        <v/>
      </c>
      <c r="P149" s="339">
        <f>IF(AO149=1505,"",AO149)</f>
        <v>0</v>
      </c>
      <c r="Q149" s="339" t="str">
        <f>IF(AP149=0,"",AP149)</f>
        <v/>
      </c>
      <c r="R149" s="339">
        <f>IF(AQ149=1505,"",AQ149)</f>
        <v>0</v>
      </c>
      <c r="S149" s="339" t="str">
        <f>IF(AR149=0,"",AR149)</f>
        <v/>
      </c>
      <c r="T149" s="339">
        <f>IF(AS149=1505,"",AS149)</f>
        <v>0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0</v>
      </c>
      <c r="AD149" s="356"/>
      <c r="AE149" s="355">
        <f>SUM(AE145:AE148)</f>
        <v>0</v>
      </c>
      <c r="AF149" s="356"/>
      <c r="AG149" s="355">
        <f>SUM(AG145:AG148)</f>
        <v>0</v>
      </c>
      <c r="AH149" s="356"/>
      <c r="AI149" s="355">
        <f>SUM(AI145:AI148)</f>
        <v>0</v>
      </c>
      <c r="AJ149" s="356"/>
      <c r="AK149" s="355">
        <f>SUM(AK145:AK148)</f>
        <v>0</v>
      </c>
      <c r="AL149" s="356"/>
      <c r="AM149" s="355">
        <f>SUM(AM145:AM148)</f>
        <v>0</v>
      </c>
      <c r="AN149" s="356"/>
      <c r="AO149" s="355">
        <f>SUM(AO145:AO148)</f>
        <v>0</v>
      </c>
      <c r="AP149" s="356"/>
      <c r="AQ149" s="355">
        <f>SUM(AQ145:AQ148)</f>
        <v>0</v>
      </c>
      <c r="AR149" s="356"/>
      <c r="AS149" s="355">
        <f>SUM(AS145:AS148)</f>
        <v>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15.02./16.02.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15.02./16.02.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Regensburg Super Bowl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9">
        <f>IF(AD157="","",AD157)</f>
        <v>0</v>
      </c>
      <c r="F157" s="75" t="str">
        <f t="shared" ref="F157:F170" si="171">IF(AE157=0,"",AE157)</f>
        <v/>
      </c>
      <c r="G157" s="349">
        <f>IF(AF157="","",AF157)</f>
        <v>0</v>
      </c>
      <c r="H157" s="75" t="str">
        <f t="shared" ref="H157:H170" si="172">IF(AG157=0,"",AG157)</f>
        <v/>
      </c>
      <c r="I157" s="349">
        <f>IF(AH157="","",AH157)</f>
        <v>0</v>
      </c>
      <c r="J157" s="75" t="str">
        <f t="shared" ref="J157:J170" si="173">IF(AI157=0,"",AI157)</f>
        <v/>
      </c>
      <c r="K157" s="349">
        <f>IF(AJ157="","",AJ157)</f>
        <v>0</v>
      </c>
      <c r="L157" s="75" t="str">
        <f t="shared" ref="L157:L170" si="174">IF(AK157=0,"",AK157)</f>
        <v/>
      </c>
      <c r="M157" s="349">
        <f>IF(AL157="","",AL157)</f>
        <v>0</v>
      </c>
      <c r="N157" s="75" t="str">
        <f>IF(AM157=0,"",AM157)</f>
        <v/>
      </c>
      <c r="O157" s="349">
        <f>IF(AN157="","",AN157)</f>
        <v>0</v>
      </c>
      <c r="P157" s="75" t="str">
        <f t="shared" ref="P157:P170" si="175">IF(AO157=0,"",AO157)</f>
        <v/>
      </c>
      <c r="Q157" s="349">
        <f>IF(AP157="","",AP157)</f>
        <v>0</v>
      </c>
      <c r="R157" s="75" t="str">
        <f t="shared" ref="R157:R170" si="176">IF(AQ157=0,"",AQ157)</f>
        <v/>
      </c>
      <c r="S157" s="349">
        <f>IF(AR157="","",AR157)</f>
        <v>0</v>
      </c>
      <c r="T157" s="75" t="str">
        <f t="shared" ref="T157:T170" si="177">IF(AS157=0,"",AS157)</f>
        <v/>
      </c>
      <c r="U157" s="349">
        <f>IF(AT157="","",AT157)</f>
        <v>0</v>
      </c>
      <c r="V157" s="75" t="str">
        <f t="shared" ref="V157:V170" si="178">IF(AU157=0,"",AU157)</f>
        <v/>
      </c>
      <c r="W157" s="349">
        <f>IF(AV157="","",AV157)</f>
        <v>0</v>
      </c>
      <c r="Z157" s="352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0">IF(AC157=0,"",AC157)</f>
        <v/>
      </c>
      <c r="BI157" s="215" t="str">
        <f t="shared" ref="BI157:BI168" si="181">IF(AE157=0,"",AE157)</f>
        <v/>
      </c>
      <c r="BJ157" s="215" t="str">
        <f t="shared" ref="BJ157:BJ168" si="182">IF(AG157=0,"",AG157)</f>
        <v/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00000000000001" customHeight="1" x14ac:dyDescent="0.25">
      <c r="A158" s="369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0"/>
      <c r="F158" s="78" t="str">
        <f t="shared" si="171"/>
        <v/>
      </c>
      <c r="G158" s="350"/>
      <c r="H158" s="78" t="str">
        <f t="shared" si="172"/>
        <v/>
      </c>
      <c r="I158" s="350"/>
      <c r="J158" s="78" t="str">
        <f t="shared" si="173"/>
        <v/>
      </c>
      <c r="K158" s="350"/>
      <c r="L158" s="78" t="str">
        <f t="shared" si="174"/>
        <v/>
      </c>
      <c r="M158" s="350"/>
      <c r="N158" s="78" t="str">
        <f t="shared" ref="N158:N170" si="191">IF(AM158=0,"",AM158)</f>
        <v/>
      </c>
      <c r="O158" s="350"/>
      <c r="P158" s="78" t="str">
        <f t="shared" si="175"/>
        <v/>
      </c>
      <c r="Q158" s="350"/>
      <c r="R158" s="78" t="str">
        <f t="shared" si="176"/>
        <v/>
      </c>
      <c r="S158" s="350"/>
      <c r="T158" s="78" t="str">
        <f t="shared" si="177"/>
        <v/>
      </c>
      <c r="U158" s="350"/>
      <c r="V158" s="78" t="str">
        <f t="shared" si="178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1.5800000000000001E-7</v>
      </c>
      <c r="BU158" s="215" t="str">
        <f t="shared" ref="BU158:BU168" si="198">+BU157</f>
        <v>SG Rottendorf 1</v>
      </c>
      <c r="BV158" s="214">
        <f t="shared" ref="BV158:BV168" si="199">RANK(BT158,BT:BT)</f>
        <v>59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00000000000001" customHeight="1" thickBot="1" x14ac:dyDescent="0.3">
      <c r="A159" s="370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1"/>
      <c r="F159" s="69" t="str">
        <f t="shared" si="171"/>
        <v/>
      </c>
      <c r="G159" s="351"/>
      <c r="H159" s="69" t="str">
        <f t="shared" si="172"/>
        <v/>
      </c>
      <c r="I159" s="351"/>
      <c r="J159" s="69" t="str">
        <f t="shared" si="173"/>
        <v/>
      </c>
      <c r="K159" s="351"/>
      <c r="L159" s="69" t="str">
        <f t="shared" si="174"/>
        <v/>
      </c>
      <c r="M159" s="351"/>
      <c r="N159" s="69" t="str">
        <f t="shared" si="191"/>
        <v/>
      </c>
      <c r="O159" s="351"/>
      <c r="P159" s="69" t="str">
        <f t="shared" si="175"/>
        <v/>
      </c>
      <c r="Q159" s="351"/>
      <c r="R159" s="69" t="str">
        <f t="shared" si="176"/>
        <v/>
      </c>
      <c r="S159" s="351"/>
      <c r="T159" s="69" t="str">
        <f t="shared" si="177"/>
        <v/>
      </c>
      <c r="U159" s="351"/>
      <c r="V159" s="69" t="str">
        <f t="shared" si="178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1.5900000000000001E-7</v>
      </c>
      <c r="BU159" s="215" t="str">
        <f t="shared" si="198"/>
        <v>SG Rottendorf 1</v>
      </c>
      <c r="BV159" s="214">
        <f t="shared" si="199"/>
        <v>58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00000000000001" customHeight="1" x14ac:dyDescent="0.25">
      <c r="A160" s="368" t="s">
        <v>2</v>
      </c>
      <c r="B160" s="73" t="str">
        <f t="shared" si="190"/>
        <v/>
      </c>
      <c r="C160" s="74" t="str">
        <f t="shared" si="190"/>
        <v/>
      </c>
      <c r="D160" s="75" t="str">
        <f t="shared" si="190"/>
        <v/>
      </c>
      <c r="E160" s="349">
        <f>IF(AD160="","",AD160)</f>
        <v>0</v>
      </c>
      <c r="F160" s="75" t="str">
        <f t="shared" si="171"/>
        <v/>
      </c>
      <c r="G160" s="349">
        <f>IF(AF160="","",AF160)</f>
        <v>0</v>
      </c>
      <c r="H160" s="75" t="str">
        <f t="shared" si="172"/>
        <v/>
      </c>
      <c r="I160" s="349">
        <f>IF(AH160="","",AH160)</f>
        <v>0</v>
      </c>
      <c r="J160" s="75" t="str">
        <f t="shared" si="173"/>
        <v/>
      </c>
      <c r="K160" s="349">
        <f>IF(AJ160="","",AJ160)</f>
        <v>0</v>
      </c>
      <c r="L160" s="75" t="str">
        <f t="shared" si="174"/>
        <v/>
      </c>
      <c r="M160" s="349">
        <f>IF(AL160="","",AL160)</f>
        <v>0</v>
      </c>
      <c r="N160" s="75" t="str">
        <f t="shared" si="191"/>
        <v/>
      </c>
      <c r="O160" s="349">
        <f>IF(AN160="","",AN160)</f>
        <v>0</v>
      </c>
      <c r="P160" s="75" t="str">
        <f t="shared" si="175"/>
        <v/>
      </c>
      <c r="Q160" s="349">
        <f>IF(AP160="","",AP160)</f>
        <v>0</v>
      </c>
      <c r="R160" s="75" t="str">
        <f t="shared" si="176"/>
        <v/>
      </c>
      <c r="S160" s="349">
        <f>IF(AR160="","",AR160)</f>
        <v>0</v>
      </c>
      <c r="T160" s="75" t="str">
        <f t="shared" si="177"/>
        <v/>
      </c>
      <c r="U160" s="349">
        <f>IF(AT160="","",AT160)</f>
        <v>0</v>
      </c>
      <c r="V160" s="75" t="str">
        <f t="shared" si="178"/>
        <v/>
      </c>
      <c r="W160" s="349">
        <f>IF(AV160="","",AV160)</f>
        <v>0</v>
      </c>
      <c r="Z160" s="352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2"/>
        <v>0</v>
      </c>
      <c r="BE160" s="213">
        <f t="shared" si="193"/>
        <v>0</v>
      </c>
      <c r="BF160" s="215">
        <f t="shared" si="194"/>
        <v>0</v>
      </c>
      <c r="BG160" s="215">
        <f t="shared" si="195"/>
        <v>0</v>
      </c>
      <c r="BH160" s="215" t="str">
        <f t="shared" si="180"/>
        <v/>
      </c>
      <c r="BI160" s="215" t="str">
        <f t="shared" si="181"/>
        <v/>
      </c>
      <c r="BJ160" s="215" t="str">
        <f t="shared" si="182"/>
        <v/>
      </c>
      <c r="BK160" s="215" t="str">
        <f t="shared" si="183"/>
        <v/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0</v>
      </c>
      <c r="BT160" s="215">
        <f t="shared" si="197"/>
        <v>1.6E-7</v>
      </c>
      <c r="BU160" s="215" t="str">
        <f t="shared" si="198"/>
        <v>SG Rottendorf 1</v>
      </c>
      <c r="BV160" s="214">
        <f t="shared" si="199"/>
        <v>57</v>
      </c>
      <c r="BW160" s="215">
        <f t="shared" si="200"/>
        <v>0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00000000000001" customHeight="1" x14ac:dyDescent="0.25">
      <c r="A161" s="369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0"/>
      <c r="F161" s="78" t="str">
        <f t="shared" si="171"/>
        <v/>
      </c>
      <c r="G161" s="350"/>
      <c r="H161" s="78" t="str">
        <f t="shared" si="172"/>
        <v/>
      </c>
      <c r="I161" s="350"/>
      <c r="J161" s="78" t="str">
        <f t="shared" si="173"/>
        <v/>
      </c>
      <c r="K161" s="350"/>
      <c r="L161" s="78" t="str">
        <f t="shared" si="174"/>
        <v/>
      </c>
      <c r="M161" s="350"/>
      <c r="N161" s="78" t="str">
        <f t="shared" si="191"/>
        <v/>
      </c>
      <c r="O161" s="350"/>
      <c r="P161" s="78" t="str">
        <f t="shared" si="175"/>
        <v/>
      </c>
      <c r="Q161" s="350"/>
      <c r="R161" s="78" t="str">
        <f t="shared" si="176"/>
        <v/>
      </c>
      <c r="S161" s="350"/>
      <c r="T161" s="78" t="str">
        <f t="shared" si="177"/>
        <v/>
      </c>
      <c r="U161" s="350"/>
      <c r="V161" s="78" t="str">
        <f t="shared" si="178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1.61E-7</v>
      </c>
      <c r="BU161" s="215" t="str">
        <f t="shared" si="198"/>
        <v>SG Rottendorf 1</v>
      </c>
      <c r="BV161" s="214">
        <f t="shared" si="199"/>
        <v>56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00000000000001" customHeight="1" thickBot="1" x14ac:dyDescent="0.3">
      <c r="A162" s="370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1"/>
      <c r="F162" s="69" t="str">
        <f t="shared" si="171"/>
        <v/>
      </c>
      <c r="G162" s="351"/>
      <c r="H162" s="69" t="str">
        <f t="shared" si="172"/>
        <v/>
      </c>
      <c r="I162" s="351"/>
      <c r="J162" s="69" t="str">
        <f t="shared" si="173"/>
        <v/>
      </c>
      <c r="K162" s="351"/>
      <c r="L162" s="69" t="str">
        <f t="shared" si="174"/>
        <v/>
      </c>
      <c r="M162" s="351"/>
      <c r="N162" s="69" t="str">
        <f t="shared" si="191"/>
        <v/>
      </c>
      <c r="O162" s="351"/>
      <c r="P162" s="69" t="str">
        <f t="shared" si="175"/>
        <v/>
      </c>
      <c r="Q162" s="351"/>
      <c r="R162" s="69" t="str">
        <f t="shared" si="176"/>
        <v/>
      </c>
      <c r="S162" s="351"/>
      <c r="T162" s="69" t="str">
        <f t="shared" si="177"/>
        <v/>
      </c>
      <c r="U162" s="351"/>
      <c r="V162" s="69" t="str">
        <f t="shared" si="178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1.6199999999999999E-7</v>
      </c>
      <c r="BU162" s="215" t="str">
        <f t="shared" si="198"/>
        <v>SG Rottendorf 1</v>
      </c>
      <c r="BV162" s="214">
        <f t="shared" si="199"/>
        <v>55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00000000000001" customHeight="1" x14ac:dyDescent="0.25">
      <c r="A163" s="368" t="s">
        <v>3</v>
      </c>
      <c r="B163" s="73" t="str">
        <f t="shared" si="190"/>
        <v/>
      </c>
      <c r="C163" s="74" t="str">
        <f t="shared" si="190"/>
        <v/>
      </c>
      <c r="D163" s="75" t="str">
        <f t="shared" si="190"/>
        <v/>
      </c>
      <c r="E163" s="349">
        <f>IF(AD163="","",AD163)</f>
        <v>0</v>
      </c>
      <c r="F163" s="75" t="str">
        <f t="shared" si="171"/>
        <v/>
      </c>
      <c r="G163" s="349">
        <f>IF(AF163="","",AF163)</f>
        <v>0</v>
      </c>
      <c r="H163" s="75" t="str">
        <f t="shared" si="172"/>
        <v/>
      </c>
      <c r="I163" s="349">
        <f>IF(AH163="","",AH163)</f>
        <v>0</v>
      </c>
      <c r="J163" s="75" t="str">
        <f t="shared" si="173"/>
        <v/>
      </c>
      <c r="K163" s="349">
        <f>IF(AJ163="","",AJ163)</f>
        <v>0</v>
      </c>
      <c r="L163" s="75" t="str">
        <f t="shared" si="174"/>
        <v/>
      </c>
      <c r="M163" s="349">
        <f>IF(AL163="","",AL163)</f>
        <v>0</v>
      </c>
      <c r="N163" s="75" t="str">
        <f t="shared" si="191"/>
        <v/>
      </c>
      <c r="O163" s="349">
        <f>IF(AN163="","",AN163)</f>
        <v>0</v>
      </c>
      <c r="P163" s="75" t="str">
        <f t="shared" si="175"/>
        <v/>
      </c>
      <c r="Q163" s="349">
        <f>IF(AP163="","",AP163)</f>
        <v>0</v>
      </c>
      <c r="R163" s="75" t="str">
        <f t="shared" si="176"/>
        <v/>
      </c>
      <c r="S163" s="349">
        <f>IF(AR163="","",AR163)</f>
        <v>0</v>
      </c>
      <c r="T163" s="75" t="str">
        <f t="shared" si="177"/>
        <v/>
      </c>
      <c r="U163" s="349">
        <f>IF(AT163="","",AT163)</f>
        <v>0</v>
      </c>
      <c r="V163" s="75" t="str">
        <f t="shared" si="178"/>
        <v/>
      </c>
      <c r="W163" s="349">
        <f>IF(AV163="","",AV163)</f>
        <v>0</v>
      </c>
      <c r="Z163" s="352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2"/>
        <v>0</v>
      </c>
      <c r="BE163" s="213">
        <f t="shared" si="193"/>
        <v>0</v>
      </c>
      <c r="BF163" s="215">
        <f t="shared" si="194"/>
        <v>0</v>
      </c>
      <c r="BG163" s="215">
        <f t="shared" si="195"/>
        <v>0</v>
      </c>
      <c r="BH163" s="215" t="str">
        <f t="shared" si="180"/>
        <v/>
      </c>
      <c r="BI163" s="215" t="str">
        <f t="shared" si="181"/>
        <v/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0</v>
      </c>
      <c r="BT163" s="215">
        <f t="shared" si="197"/>
        <v>1.6299999999999999E-7</v>
      </c>
      <c r="BU163" s="215" t="str">
        <f t="shared" si="198"/>
        <v>SG Rottendorf 1</v>
      </c>
      <c r="BV163" s="214">
        <f t="shared" si="199"/>
        <v>54</v>
      </c>
      <c r="BW163" s="215">
        <f t="shared" si="200"/>
        <v>0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00000000000001" customHeight="1" x14ac:dyDescent="0.25">
      <c r="A164" s="369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50"/>
      <c r="F164" s="78" t="str">
        <f t="shared" si="171"/>
        <v/>
      </c>
      <c r="G164" s="350"/>
      <c r="H164" s="78" t="str">
        <f t="shared" si="172"/>
        <v/>
      </c>
      <c r="I164" s="350"/>
      <c r="J164" s="78" t="str">
        <f t="shared" si="173"/>
        <v/>
      </c>
      <c r="K164" s="350"/>
      <c r="L164" s="78" t="str">
        <f t="shared" si="174"/>
        <v/>
      </c>
      <c r="M164" s="350"/>
      <c r="N164" s="78" t="str">
        <f t="shared" si="191"/>
        <v/>
      </c>
      <c r="O164" s="350"/>
      <c r="P164" s="78" t="str">
        <f t="shared" si="175"/>
        <v/>
      </c>
      <c r="Q164" s="350"/>
      <c r="R164" s="78" t="str">
        <f t="shared" si="176"/>
        <v/>
      </c>
      <c r="S164" s="350"/>
      <c r="T164" s="78" t="str">
        <f t="shared" si="177"/>
        <v/>
      </c>
      <c r="U164" s="350"/>
      <c r="V164" s="78" t="str">
        <f t="shared" si="178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1.6400000000000001E-7</v>
      </c>
      <c r="BU164" s="215" t="str">
        <f t="shared" si="198"/>
        <v>SG Rottendorf 1</v>
      </c>
      <c r="BV164" s="214">
        <f t="shared" si="199"/>
        <v>53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00000000000001" customHeight="1" thickBot="1" x14ac:dyDescent="0.3">
      <c r="A165" s="370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1"/>
      <c r="F165" s="69" t="str">
        <f t="shared" si="171"/>
        <v/>
      </c>
      <c r="G165" s="351"/>
      <c r="H165" s="69" t="str">
        <f t="shared" si="172"/>
        <v/>
      </c>
      <c r="I165" s="351"/>
      <c r="J165" s="69" t="str">
        <f t="shared" si="173"/>
        <v/>
      </c>
      <c r="K165" s="351"/>
      <c r="L165" s="69" t="str">
        <f t="shared" si="174"/>
        <v/>
      </c>
      <c r="M165" s="351"/>
      <c r="N165" s="69" t="str">
        <f t="shared" si="191"/>
        <v/>
      </c>
      <c r="O165" s="351"/>
      <c r="P165" s="69" t="str">
        <f t="shared" si="175"/>
        <v/>
      </c>
      <c r="Q165" s="351"/>
      <c r="R165" s="69" t="str">
        <f t="shared" si="176"/>
        <v/>
      </c>
      <c r="S165" s="351"/>
      <c r="T165" s="69" t="str">
        <f t="shared" si="177"/>
        <v/>
      </c>
      <c r="U165" s="351"/>
      <c r="V165" s="69" t="str">
        <f t="shared" si="178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1.6500000000000001E-7</v>
      </c>
      <c r="BU165" s="215" t="str">
        <f t="shared" si="198"/>
        <v>SG Rottendorf 1</v>
      </c>
      <c r="BV165" s="214">
        <f t="shared" si="199"/>
        <v>52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00000000000001" customHeight="1" x14ac:dyDescent="0.25">
      <c r="A166" s="368" t="s">
        <v>11</v>
      </c>
      <c r="B166" s="73" t="str">
        <f>IF(AA166=0,"",AA166)</f>
        <v/>
      </c>
      <c r="C166" s="74" t="str">
        <f t="shared" si="190"/>
        <v/>
      </c>
      <c r="D166" s="75" t="str">
        <f t="shared" si="190"/>
        <v/>
      </c>
      <c r="E166" s="349">
        <f>IF(AD166="","",AD166)</f>
        <v>0</v>
      </c>
      <c r="F166" s="75" t="str">
        <f t="shared" si="171"/>
        <v/>
      </c>
      <c r="G166" s="349">
        <f>IF(AF166="","",AF166)</f>
        <v>0</v>
      </c>
      <c r="H166" s="75" t="str">
        <f t="shared" si="172"/>
        <v/>
      </c>
      <c r="I166" s="349">
        <f>IF(AH166="","",AH166)</f>
        <v>0</v>
      </c>
      <c r="J166" s="75" t="str">
        <f t="shared" si="173"/>
        <v/>
      </c>
      <c r="K166" s="349">
        <f>IF(AJ166="","",AJ166)</f>
        <v>0</v>
      </c>
      <c r="L166" s="75" t="str">
        <f t="shared" si="174"/>
        <v/>
      </c>
      <c r="M166" s="349">
        <f>IF(AL166="","",AL166)</f>
        <v>0</v>
      </c>
      <c r="N166" s="75" t="str">
        <f t="shared" si="191"/>
        <v/>
      </c>
      <c r="O166" s="349">
        <f>IF(AN166="","",AN166)</f>
        <v>0</v>
      </c>
      <c r="P166" s="75" t="str">
        <f t="shared" si="175"/>
        <v/>
      </c>
      <c r="Q166" s="349">
        <f>IF(AP166="","",AP166)</f>
        <v>0</v>
      </c>
      <c r="R166" s="75" t="str">
        <f t="shared" si="176"/>
        <v/>
      </c>
      <c r="S166" s="349">
        <f>IF(AR166="","",AR166)</f>
        <v>0</v>
      </c>
      <c r="T166" s="75" t="str">
        <f t="shared" si="177"/>
        <v/>
      </c>
      <c r="U166" s="349">
        <f>IF(AT166="","",AT166)</f>
        <v>0</v>
      </c>
      <c r="V166" s="75" t="str">
        <f t="shared" si="178"/>
        <v/>
      </c>
      <c r="W166" s="349">
        <f>IF(AV166="","",AV166)</f>
        <v>0</v>
      </c>
      <c r="Z166" s="352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2"/>
        <v>0</v>
      </c>
      <c r="BE166" s="213">
        <f t="shared" si="193"/>
        <v>0</v>
      </c>
      <c r="BF166" s="215">
        <f t="shared" si="194"/>
        <v>0</v>
      </c>
      <c r="BG166" s="215">
        <f t="shared" si="195"/>
        <v>0</v>
      </c>
      <c r="BH166" s="215" t="str">
        <f t="shared" si="180"/>
        <v/>
      </c>
      <c r="BI166" s="215" t="str">
        <f t="shared" si="181"/>
        <v/>
      </c>
      <c r="BJ166" s="215" t="str">
        <f t="shared" si="182"/>
        <v/>
      </c>
      <c r="BK166" s="215" t="str">
        <f t="shared" si="183"/>
        <v/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0</v>
      </c>
      <c r="BT166" s="215">
        <f t="shared" si="197"/>
        <v>1.66E-7</v>
      </c>
      <c r="BU166" s="215" t="str">
        <f t="shared" si="198"/>
        <v>SG Rottendorf 1</v>
      </c>
      <c r="BV166" s="214">
        <f t="shared" si="199"/>
        <v>51</v>
      </c>
      <c r="BW166" s="215">
        <f t="shared" si="200"/>
        <v>0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50"/>
      <c r="F167" s="78" t="str">
        <f t="shared" si="171"/>
        <v/>
      </c>
      <c r="G167" s="350"/>
      <c r="H167" s="78" t="str">
        <f t="shared" si="172"/>
        <v/>
      </c>
      <c r="I167" s="350"/>
      <c r="J167" s="78" t="str">
        <f t="shared" si="173"/>
        <v/>
      </c>
      <c r="K167" s="350"/>
      <c r="L167" s="78" t="str">
        <f t="shared" si="174"/>
        <v/>
      </c>
      <c r="M167" s="350"/>
      <c r="N167" s="78" t="str">
        <f t="shared" si="191"/>
        <v/>
      </c>
      <c r="O167" s="350"/>
      <c r="P167" s="78" t="str">
        <f t="shared" si="175"/>
        <v/>
      </c>
      <c r="Q167" s="350"/>
      <c r="R167" s="78" t="str">
        <f t="shared" si="176"/>
        <v/>
      </c>
      <c r="S167" s="350"/>
      <c r="T167" s="78" t="str">
        <f t="shared" si="177"/>
        <v/>
      </c>
      <c r="U167" s="350"/>
      <c r="V167" s="78" t="str">
        <f t="shared" si="178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1.67E-7</v>
      </c>
      <c r="BU167" s="215" t="str">
        <f t="shared" si="198"/>
        <v>SG Rottendorf 1</v>
      </c>
      <c r="BV167" s="214">
        <f t="shared" si="199"/>
        <v>50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1"/>
      <c r="F168" s="69" t="str">
        <f t="shared" si="171"/>
        <v/>
      </c>
      <c r="G168" s="351"/>
      <c r="H168" s="69" t="str">
        <f t="shared" si="172"/>
        <v/>
      </c>
      <c r="I168" s="351"/>
      <c r="J168" s="69" t="str">
        <f t="shared" si="173"/>
        <v/>
      </c>
      <c r="K168" s="351"/>
      <c r="L168" s="69" t="str">
        <f t="shared" si="174"/>
        <v/>
      </c>
      <c r="M168" s="351"/>
      <c r="N168" s="69" t="str">
        <f t="shared" si="191"/>
        <v/>
      </c>
      <c r="O168" s="351"/>
      <c r="P168" s="69" t="str">
        <f t="shared" si="175"/>
        <v/>
      </c>
      <c r="Q168" s="351"/>
      <c r="R168" s="69" t="str">
        <f t="shared" si="176"/>
        <v/>
      </c>
      <c r="S168" s="351"/>
      <c r="T168" s="69" t="str">
        <f t="shared" si="177"/>
        <v/>
      </c>
      <c r="U168" s="351"/>
      <c r="V168" s="69" t="str">
        <f t="shared" si="178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1.68E-7</v>
      </c>
      <c r="BU168" s="215" t="str">
        <f t="shared" si="198"/>
        <v>SG Rottendorf 1</v>
      </c>
      <c r="BV168" s="214">
        <f t="shared" si="199"/>
        <v>49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 t="str">
        <f t="shared" si="190"/>
        <v/>
      </c>
      <c r="E169" s="84">
        <f>IF(AD169="","",AD169)</f>
        <v>0</v>
      </c>
      <c r="F169" s="83" t="str">
        <f t="shared" si="171"/>
        <v/>
      </c>
      <c r="G169" s="84">
        <f>IF(AF169="","",AF169)</f>
        <v>0</v>
      </c>
      <c r="H169" s="83" t="str">
        <f t="shared" si="172"/>
        <v/>
      </c>
      <c r="I169" s="84">
        <f>IF(AH169="","",AH169)</f>
        <v>0</v>
      </c>
      <c r="J169" s="83" t="str">
        <f t="shared" si="173"/>
        <v/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 t="str">
        <f t="shared" si="178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0</v>
      </c>
      <c r="F170" s="86" t="str">
        <f t="shared" si="171"/>
        <v/>
      </c>
      <c r="G170" s="87">
        <f>IF(AF170="","",AF170)</f>
        <v>0</v>
      </c>
      <c r="H170" s="86" t="str">
        <f t="shared" si="172"/>
        <v/>
      </c>
      <c r="I170" s="87">
        <f>IF(AH170="","",AH170)</f>
        <v>0</v>
      </c>
      <c r="J170" s="86" t="str">
        <f t="shared" si="173"/>
        <v/>
      </c>
      <c r="K170" s="87">
        <f>IF(AJ170="","",AJ170)</f>
        <v>0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7">
        <f t="shared" si="202"/>
        <v>9</v>
      </c>
      <c r="E172" s="347" t="str">
        <f t="shared" si="202"/>
        <v/>
      </c>
      <c r="F172" s="347">
        <f t="shared" si="202"/>
        <v>10</v>
      </c>
      <c r="G172" s="347" t="str">
        <f t="shared" si="202"/>
        <v/>
      </c>
      <c r="H172" s="347">
        <f t="shared" si="202"/>
        <v>8</v>
      </c>
      <c r="I172" s="347" t="str">
        <f t="shared" si="202"/>
        <v/>
      </c>
      <c r="J172" s="347">
        <f t="shared" si="202"/>
        <v>2</v>
      </c>
      <c r="K172" s="347" t="str">
        <f t="shared" si="202"/>
        <v/>
      </c>
      <c r="L172" s="347">
        <f t="shared" ref="L172:U174" si="203">IF(AK172=0,"",AK172)</f>
        <v>1</v>
      </c>
      <c r="M172" s="347" t="str">
        <f t="shared" si="203"/>
        <v/>
      </c>
      <c r="N172" s="347">
        <f t="shared" si="203"/>
        <v>3</v>
      </c>
      <c r="O172" s="347" t="str">
        <f t="shared" si="203"/>
        <v/>
      </c>
      <c r="P172" s="347">
        <f t="shared" si="203"/>
        <v>5</v>
      </c>
      <c r="Q172" s="347" t="str">
        <f t="shared" si="203"/>
        <v/>
      </c>
      <c r="R172" s="347">
        <f t="shared" si="203"/>
        <v>7</v>
      </c>
      <c r="S172" s="347" t="str">
        <f t="shared" si="203"/>
        <v/>
      </c>
      <c r="T172" s="347">
        <f t="shared" si="203"/>
        <v>4</v>
      </c>
      <c r="U172" s="347" t="str">
        <f t="shared" si="203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VLOOKUP($AA152,Schlüssel!$A$5:$DG$14,63)</f>
        <v>9</v>
      </c>
      <c r="AD172" s="372"/>
      <c r="AE172" s="371">
        <f>VLOOKUP($AA152,Schlüssel!$A$5:$EK$14,64)</f>
        <v>10</v>
      </c>
      <c r="AF172" s="372"/>
      <c r="AG172" s="371">
        <f>VLOOKUP($AA152,Schlüssel!$A$5:$EK$14,65)</f>
        <v>8</v>
      </c>
      <c r="AH172" s="372"/>
      <c r="AI172" s="371">
        <f>VLOOKUP($AA152,Schlüssel!$A$5:$EK$14,66)</f>
        <v>2</v>
      </c>
      <c r="AJ172" s="372"/>
      <c r="AK172" s="371">
        <f>VLOOKUP($AA152,Schlüssel!$A$5:$EK$14,67)</f>
        <v>1</v>
      </c>
      <c r="AL172" s="372"/>
      <c r="AM172" s="371">
        <f>VLOOKUP($AA152,Schlüssel!$A$5:$EK$14,68)</f>
        <v>3</v>
      </c>
      <c r="AN172" s="372"/>
      <c r="AO172" s="371">
        <f>VLOOKUP($AA152,Schlüssel!$A$5:$EK$14,69)</f>
        <v>5</v>
      </c>
      <c r="AP172" s="372"/>
      <c r="AQ172" s="371">
        <f>VLOOKUP($AA152,Schlüssel!$A$5:$EK$14,70)</f>
        <v>7</v>
      </c>
      <c r="AR172" s="372"/>
      <c r="AS172" s="371">
        <f>VLOOKUP($AA152,Schlüssel!$A$5:$EK$14,71)</f>
        <v>4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4" t="str">
        <f t="shared" si="202"/>
        <v>Bowlinghaus Bamberg 1</v>
      </c>
      <c r="E173" s="345" t="str">
        <f t="shared" si="202"/>
        <v/>
      </c>
      <c r="F173" s="344" t="str">
        <f t="shared" si="202"/>
        <v>High Roller Rosenheim 1</v>
      </c>
      <c r="G173" s="345" t="str">
        <f t="shared" si="202"/>
        <v/>
      </c>
      <c r="H173" s="344" t="str">
        <f t="shared" si="202"/>
        <v>BC EMAX Unterföhring 2</v>
      </c>
      <c r="I173" s="345" t="str">
        <f t="shared" si="202"/>
        <v/>
      </c>
      <c r="J173" s="344" t="str">
        <f t="shared" si="202"/>
        <v>Bajuwaren München 1</v>
      </c>
      <c r="K173" s="345" t="str">
        <f t="shared" si="202"/>
        <v/>
      </c>
      <c r="L173" s="344" t="str">
        <f t="shared" si="203"/>
        <v>BC Comet Nürnberg</v>
      </c>
      <c r="M173" s="345" t="str">
        <f t="shared" si="203"/>
        <v/>
      </c>
      <c r="N173" s="344" t="str">
        <f t="shared" si="203"/>
        <v>BK München 3</v>
      </c>
      <c r="O173" s="345" t="str">
        <f t="shared" si="203"/>
        <v/>
      </c>
      <c r="P173" s="344" t="str">
        <f t="shared" si="203"/>
        <v>RW Lichtenhof Stein 1</v>
      </c>
      <c r="Q173" s="345" t="str">
        <f t="shared" si="203"/>
        <v/>
      </c>
      <c r="R173" s="344" t="str">
        <f t="shared" si="203"/>
        <v>Schanzer Ingolstadt 1</v>
      </c>
      <c r="S173" s="345" t="str">
        <f t="shared" si="203"/>
        <v/>
      </c>
      <c r="T173" s="344" t="str">
        <f t="shared" si="203"/>
        <v>SG DJK Rimpar</v>
      </c>
      <c r="U173" s="345" t="str">
        <f t="shared" si="203"/>
        <v/>
      </c>
      <c r="V173" s="346"/>
      <c r="W173" s="346"/>
      <c r="AA173" s="90"/>
      <c r="AB173" s="86"/>
      <c r="AC173" s="344" t="str">
        <f>VLOOKUP(AC172,Schlüssel!$A$5:$K$14,2)</f>
        <v>Bowlinghaus Bamberg 1</v>
      </c>
      <c r="AD173" s="345"/>
      <c r="AE173" s="344" t="str">
        <f>VLOOKUP(AE172,Schlüssel!$A$5:$K$14,2)</f>
        <v>High Roller Rosenheim 1</v>
      </c>
      <c r="AF173" s="345"/>
      <c r="AG173" s="344" t="str">
        <f>VLOOKUP(AG172,Schlüssel!$A$5:$K$14,2)</f>
        <v>BC EMAX Unterföhring 2</v>
      </c>
      <c r="AH173" s="345"/>
      <c r="AI173" s="344" t="str">
        <f>VLOOKUP(AI172,Schlüssel!$A$5:$K$14,2)</f>
        <v>Bajuwaren München 1</v>
      </c>
      <c r="AJ173" s="345"/>
      <c r="AK173" s="344" t="str">
        <f>VLOOKUP(AK172,Schlüssel!$A$5:$K$14,2)</f>
        <v>BC Comet Nürnberg</v>
      </c>
      <c r="AL173" s="345"/>
      <c r="AM173" s="344" t="str">
        <f>VLOOKUP(AM172,Schlüssel!$A$5:$K$14,2)</f>
        <v>BK München 3</v>
      </c>
      <c r="AN173" s="345"/>
      <c r="AO173" s="344" t="str">
        <f>VLOOKUP(AO172,Schlüssel!$A$5:$K$14,2)</f>
        <v>RW Lichtenhof Stein 1</v>
      </c>
      <c r="AP173" s="345"/>
      <c r="AQ173" s="344" t="str">
        <f>VLOOKUP(AQ172,Schlüssel!$A$5:$K$14,2)</f>
        <v>Schanzer Ingolstadt 1</v>
      </c>
      <c r="AR173" s="345"/>
      <c r="AS173" s="344" t="str">
        <f>VLOOKUP(AS172,Schlüssel!$A$5:$K$14,2)</f>
        <v>SG DJK Rimpar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2" t="str">
        <f t="shared" si="202"/>
        <v/>
      </c>
      <c r="E174" s="342" t="str">
        <f t="shared" si="202"/>
        <v/>
      </c>
      <c r="F174" s="342" t="str">
        <f t="shared" si="202"/>
        <v/>
      </c>
      <c r="G174" s="342" t="str">
        <f t="shared" si="202"/>
        <v/>
      </c>
      <c r="H174" s="342" t="str">
        <f t="shared" si="202"/>
        <v/>
      </c>
      <c r="I174" s="342" t="str">
        <f t="shared" si="202"/>
        <v/>
      </c>
      <c r="J174" s="342" t="str">
        <f t="shared" si="202"/>
        <v/>
      </c>
      <c r="K174" s="342" t="str">
        <f t="shared" si="202"/>
        <v/>
      </c>
      <c r="L174" s="342" t="str">
        <f t="shared" si="203"/>
        <v/>
      </c>
      <c r="M174" s="342" t="str">
        <f t="shared" si="203"/>
        <v/>
      </c>
      <c r="N174" s="342" t="str">
        <f t="shared" si="203"/>
        <v/>
      </c>
      <c r="O174" s="342" t="str">
        <f t="shared" si="203"/>
        <v/>
      </c>
      <c r="P174" s="342" t="str">
        <f t="shared" si="203"/>
        <v/>
      </c>
      <c r="Q174" s="342" t="str">
        <f t="shared" si="203"/>
        <v/>
      </c>
      <c r="R174" s="342" t="str">
        <f t="shared" si="203"/>
        <v/>
      </c>
      <c r="S174" s="342" t="str">
        <f t="shared" si="203"/>
        <v/>
      </c>
      <c r="T174" s="342" t="str">
        <f t="shared" si="203"/>
        <v/>
      </c>
      <c r="U174" s="343" t="str">
        <f t="shared" si="203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4">IF(AA175=0,"",AA175)</f>
        <v>Spieler 1</v>
      </c>
      <c r="C175" s="367" t="str">
        <f t="shared" si="204"/>
        <v/>
      </c>
      <c r="D175" s="340">
        <f>IF(AC175=301,"",AC175)</f>
        <v>0</v>
      </c>
      <c r="E175" s="340" t="str">
        <f>IF(AD175=0,"",AD175)</f>
        <v/>
      </c>
      <c r="F175" s="340">
        <f>IF(AE175=301,"",AE175)</f>
        <v>0</v>
      </c>
      <c r="G175" s="340" t="str">
        <f>IF(AF175=0,"",AF175)</f>
        <v/>
      </c>
      <c r="H175" s="340">
        <f>IF(AG175=301,"",AG175)</f>
        <v>0</v>
      </c>
      <c r="I175" s="340" t="str">
        <f>IF(AH175=0,"",AH175)</f>
        <v/>
      </c>
      <c r="J175" s="340">
        <f>IF(AI175=301,"",AI175)</f>
        <v>0</v>
      </c>
      <c r="K175" s="340" t="str">
        <f>IF(AJ175=0,"",AJ175)</f>
        <v/>
      </c>
      <c r="L175" s="340">
        <f>IF(AK175=301,"",AK175)</f>
        <v>0</v>
      </c>
      <c r="M175" s="340" t="str">
        <f>IF(AL175=0,"",AL175)</f>
        <v/>
      </c>
      <c r="N175" s="340">
        <f>IF(AM175=301,"",AM175)</f>
        <v>0</v>
      </c>
      <c r="O175" s="340" t="str">
        <f>IF(AN175=0,"",AN175)</f>
        <v/>
      </c>
      <c r="P175" s="340">
        <f>IF(AO175=301,"",AO175)</f>
        <v>0</v>
      </c>
      <c r="Q175" s="340" t="str">
        <f>IF(AP175=0,"",AP175)</f>
        <v/>
      </c>
      <c r="R175" s="340">
        <f>IF(AQ175=301,"",AQ175)</f>
        <v>0</v>
      </c>
      <c r="S175" s="340" t="str">
        <f>IF(AR175=0,"",AR175)</f>
        <v/>
      </c>
      <c r="T175" s="340">
        <f>IF(AS175=301,"",AS175)</f>
        <v>0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0</v>
      </c>
      <c r="AD175" s="374"/>
      <c r="AE175" s="373">
        <f>ABS(INDEX(AE:AE,MATCH(AE172,$AA:$AA,0)+5)+INDEX(AE:AE,MATCH(AE172,$AA:$AA,0)+6)+INDEX(AE:AE,MATCH(AE172,$AA:$AA,0)+7))</f>
        <v>0</v>
      </c>
      <c r="AF175" s="374"/>
      <c r="AG175" s="373">
        <f>ABS(INDEX(AG:AG,MATCH(AG172,$AA:$AA,0)+5)+INDEX(AG:AG,MATCH(AG172,$AA:$AA,0)+6)+INDEX(AG:AG,MATCH(AG172,$AA:$AA,0)+7))</f>
        <v>0</v>
      </c>
      <c r="AH175" s="374"/>
      <c r="AI175" s="373">
        <f>ABS(INDEX(AI:AI,MATCH(AI172,$AA:$AA,0)+5)+INDEX(AI:AI,MATCH(AI172,$AA:$AA,0)+6)+INDEX(AI:AI,MATCH(AI172,$AA:$AA,0)+7))</f>
        <v>0</v>
      </c>
      <c r="AJ175" s="374"/>
      <c r="AK175" s="373">
        <f>ABS(INDEX(AK:AK,MATCH(AK172,$AA:$AA,0)+5)+INDEX(AK:AK,MATCH(AK172,$AA:$AA,0)+6)+INDEX(AK:AK,MATCH(AK172,$AA:$AA,0)+7))</f>
        <v>0</v>
      </c>
      <c r="AL175" s="374"/>
      <c r="AM175" s="373">
        <f>ABS(INDEX(AM:AM,MATCH(AM172,$AA:$AA,0)+5)+INDEX(AM:AM,MATCH(AM172,$AA:$AA,0)+6)+INDEX(AM:AM,MATCH(AM172,$AA:$AA,0)+7))</f>
        <v>0</v>
      </c>
      <c r="AN175" s="374"/>
      <c r="AO175" s="373">
        <f>ABS(INDEX(AO:AO,MATCH(AO172,$AA:$AA,0)+5)+INDEX(AO:AO,MATCH(AO172,$AA:$AA,0)+6)+INDEX(AO:AO,MATCH(AO172,$AA:$AA,0)+7))</f>
        <v>0</v>
      </c>
      <c r="AP175" s="374"/>
      <c r="AQ175" s="373">
        <f>ABS(INDEX(AQ:AQ,MATCH(AQ172,$AA:$AA,0)+5)+INDEX(AQ:AQ,MATCH(AQ172,$AA:$AA,0)+6)+INDEX(AQ:AQ,MATCH(AQ172,$AA:$AA,0)+7))</f>
        <v>0</v>
      </c>
      <c r="AR175" s="374"/>
      <c r="AS175" s="373">
        <f>ABS(INDEX(AS:AS,MATCH(AS172,$AA:$AA,0)+5)+INDEX(AS:AS,MATCH(AS172,$AA:$AA,0)+6)+INDEX(AS:AS,MATCH(AS172,$AA:$AA,0)+7))</f>
        <v>0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4"/>
        <v>Spieler 2</v>
      </c>
      <c r="C176" s="367" t="str">
        <f t="shared" si="204"/>
        <v/>
      </c>
      <c r="D176" s="340">
        <f>IF(AC176=301,"",AC176)</f>
        <v>0</v>
      </c>
      <c r="E176" s="340" t="str">
        <f>IF(AD176=0,"",AD176)</f>
        <v/>
      </c>
      <c r="F176" s="340">
        <f>IF(AE176=301,"",AE176)</f>
        <v>0</v>
      </c>
      <c r="G176" s="340" t="str">
        <f>IF(AF176=0,"",AF176)</f>
        <v/>
      </c>
      <c r="H176" s="340">
        <f>IF(AG176=301,"",AG176)</f>
        <v>0</v>
      </c>
      <c r="I176" s="340" t="str">
        <f>IF(AH176=0,"",AH176)</f>
        <v/>
      </c>
      <c r="J176" s="340">
        <f>IF(AI176=301,"",AI176)</f>
        <v>0</v>
      </c>
      <c r="K176" s="340" t="str">
        <f>IF(AJ176=0,"",AJ176)</f>
        <v/>
      </c>
      <c r="L176" s="340">
        <f>IF(AK176=301,"",AK176)</f>
        <v>0</v>
      </c>
      <c r="M176" s="340" t="str">
        <f>IF(AL176=0,"",AL176)</f>
        <v/>
      </c>
      <c r="N176" s="340">
        <f>IF(AM176=301,"",AM176)</f>
        <v>0</v>
      </c>
      <c r="O176" s="340" t="str">
        <f>IF(AN176=0,"",AN176)</f>
        <v/>
      </c>
      <c r="P176" s="340">
        <f>IF(AO176=301,"",AO176)</f>
        <v>0</v>
      </c>
      <c r="Q176" s="340" t="str">
        <f>IF(AP176=0,"",AP176)</f>
        <v/>
      </c>
      <c r="R176" s="340">
        <f>IF(AQ176=301,"",AQ176)</f>
        <v>0</v>
      </c>
      <c r="S176" s="340" t="str">
        <f>IF(AR176=0,"",AR176)</f>
        <v/>
      </c>
      <c r="T176" s="340">
        <f>IF(AS176=301,"",AS176)</f>
        <v>0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0</v>
      </c>
      <c r="AD176" s="376"/>
      <c r="AE176" s="375">
        <f>ABS(INDEX(AE:AE,MATCH(AE172,$AA:$AA,0)+8)+INDEX(AE:AE,MATCH(AE172,$AA:$AA,0)+9)+INDEX(AE:AE,MATCH(AE172,$AA:$AA,0)+10))</f>
        <v>0</v>
      </c>
      <c r="AF176" s="376"/>
      <c r="AG176" s="375">
        <f>ABS(INDEX(AG:AG,MATCH(AG172,$AA:$AA,0)+8)+INDEX(AG:AG,MATCH(AG172,$AA:$AA,0)+9)+INDEX(AG:AG,MATCH(AG172,$AA:$AA,0)+10))</f>
        <v>0</v>
      </c>
      <c r="AH176" s="376"/>
      <c r="AI176" s="375">
        <f>ABS(INDEX(AI:AI,MATCH(AI172,$AA:$AA,0)+8)+INDEX(AI:AI,MATCH(AI172,$AA:$AA,0)+9)+INDEX(AI:AI,MATCH(AI172,$AA:$AA,0)+10))</f>
        <v>0</v>
      </c>
      <c r="AJ176" s="376"/>
      <c r="AK176" s="375">
        <f>ABS(INDEX(AK:AK,MATCH(AK172,$AA:$AA,0)+8)+INDEX(AK:AK,MATCH(AK172,$AA:$AA,0)+9)+INDEX(AK:AK,MATCH(AK172,$AA:$AA,0)+10))</f>
        <v>0</v>
      </c>
      <c r="AL176" s="376"/>
      <c r="AM176" s="375">
        <f>ABS(INDEX(AM:AM,MATCH(AM172,$AA:$AA,0)+8)+INDEX(AM:AM,MATCH(AM172,$AA:$AA,0)+9)+INDEX(AM:AM,MATCH(AM172,$AA:$AA,0)+10))</f>
        <v>0</v>
      </c>
      <c r="AN176" s="376"/>
      <c r="AO176" s="375">
        <f>ABS(INDEX(AO:AO,MATCH(AO172,$AA:$AA,0)+8)+INDEX(AO:AO,MATCH(AO172,$AA:$AA,0)+9)+INDEX(AO:AO,MATCH(AO172,$AA:$AA,0)+10))</f>
        <v>0</v>
      </c>
      <c r="AP176" s="376"/>
      <c r="AQ176" s="375">
        <f>ABS(INDEX(AQ:AQ,MATCH(AQ172,$AA:$AA,0)+8)+INDEX(AQ:AQ,MATCH(AQ172,$AA:$AA,0)+9)+INDEX(AQ:AQ,MATCH(AQ172,$AA:$AA,0)+10))</f>
        <v>0</v>
      </c>
      <c r="AR176" s="376"/>
      <c r="AS176" s="375">
        <f>ABS(INDEX(AS:AS,MATCH(AS172,$AA:$AA,0)+8)+INDEX(AS:AS,MATCH(AS172,$AA:$AA,0)+9)+INDEX(AS:AS,MATCH(AS172,$AA:$AA,0)+10))</f>
        <v>0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4"/>
        <v>Spieler 3</v>
      </c>
      <c r="C177" s="367" t="str">
        <f t="shared" si="204"/>
        <v/>
      </c>
      <c r="D177" s="340">
        <f>IF(AC177=301,"",AC177)</f>
        <v>0</v>
      </c>
      <c r="E177" s="340" t="str">
        <f>IF(AD177=0,"",AD177)</f>
        <v/>
      </c>
      <c r="F177" s="340">
        <f>IF(AE177=301,"",AE177)</f>
        <v>0</v>
      </c>
      <c r="G177" s="340" t="str">
        <f>IF(AF177=0,"",AF177)</f>
        <v/>
      </c>
      <c r="H177" s="340">
        <f>IF(AG177=301,"",AG177)</f>
        <v>0</v>
      </c>
      <c r="I177" s="340" t="str">
        <f>IF(AH177=0,"",AH177)</f>
        <v/>
      </c>
      <c r="J177" s="340">
        <f>IF(AI177=301,"",AI177)</f>
        <v>0</v>
      </c>
      <c r="K177" s="340" t="str">
        <f>IF(AJ177=0,"",AJ177)</f>
        <v/>
      </c>
      <c r="L177" s="340">
        <f>IF(AK177=301,"",AK177)</f>
        <v>0</v>
      </c>
      <c r="M177" s="340" t="str">
        <f>IF(AL177=0,"",AL177)</f>
        <v/>
      </c>
      <c r="N177" s="340">
        <f>IF(AM177=301,"",AM177)</f>
        <v>0</v>
      </c>
      <c r="O177" s="340" t="str">
        <f>IF(AN177=0,"",AN177)</f>
        <v/>
      </c>
      <c r="P177" s="340">
        <f>IF(AO177=301,"",AO177)</f>
        <v>0</v>
      </c>
      <c r="Q177" s="340" t="str">
        <f>IF(AP177=0,"",AP177)</f>
        <v/>
      </c>
      <c r="R177" s="340">
        <f>IF(AQ177=301,"",AQ177)</f>
        <v>0</v>
      </c>
      <c r="S177" s="340" t="str">
        <f>IF(AR177=0,"",AR177)</f>
        <v/>
      </c>
      <c r="T177" s="340">
        <f>IF(AS177=301,"",AS177)</f>
        <v>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0</v>
      </c>
      <c r="AD177" s="376"/>
      <c r="AE177" s="375">
        <f>ABS(INDEX(AE:AE,MATCH(AE172,$AA:$AA,0)+11)+INDEX(AE:AE,MATCH(AE172,$AA:$AA,0)+12)+INDEX(AE:AE,MATCH(AE172,$AA:$AA,0)+13))</f>
        <v>0</v>
      </c>
      <c r="AF177" s="376"/>
      <c r="AG177" s="375">
        <f>ABS(INDEX(AG:AG,MATCH(AG172,$AA:$AA,0)+11)+INDEX(AG:AG,MATCH(AG172,$AA:$AA,0)+12)+INDEX(AG:AG,MATCH(AG172,$AA:$AA,0)+13))</f>
        <v>0</v>
      </c>
      <c r="AH177" s="376"/>
      <c r="AI177" s="375">
        <f>ABS(INDEX(AI:AI,MATCH(AI172,$AA:$AA,0)+11)+INDEX(AI:AI,MATCH(AI172,$AA:$AA,0)+12)+INDEX(AI:AI,MATCH(AI172,$AA:$AA,0)+13))</f>
        <v>0</v>
      </c>
      <c r="AJ177" s="376"/>
      <c r="AK177" s="375">
        <f>ABS(INDEX(AK:AK,MATCH(AK172,$AA:$AA,0)+11)+INDEX(AK:AK,MATCH(AK172,$AA:$AA,0)+12)+INDEX(AK:AK,MATCH(AK172,$AA:$AA,0)+13))</f>
        <v>0</v>
      </c>
      <c r="AL177" s="376"/>
      <c r="AM177" s="375">
        <f>ABS(INDEX(AM:AM,MATCH(AM172,$AA:$AA,0)+11)+INDEX(AM:AM,MATCH(AM172,$AA:$AA,0)+12)+INDEX(AM:AM,MATCH(AM172,$AA:$AA,0)+13))</f>
        <v>0</v>
      </c>
      <c r="AN177" s="376"/>
      <c r="AO177" s="375">
        <f>ABS(INDEX(AO:AO,MATCH(AO172,$AA:$AA,0)+11)+INDEX(AO:AO,MATCH(AO172,$AA:$AA,0)+12)+INDEX(AO:AO,MATCH(AO172,$AA:$AA,0)+13))</f>
        <v>0</v>
      </c>
      <c r="AP177" s="376"/>
      <c r="AQ177" s="375">
        <f>ABS(INDEX(AQ:AQ,MATCH(AQ172,$AA:$AA,0)+11)+INDEX(AQ:AQ,MATCH(AQ172,$AA:$AA,0)+12)+INDEX(AQ:AQ,MATCH(AQ172,$AA:$AA,0)+13))</f>
        <v>0</v>
      </c>
      <c r="AR177" s="376"/>
      <c r="AS177" s="375">
        <f>ABS(INDEX(AS:AS,MATCH(AS172,$AA:$AA,0)+11)+INDEX(AS:AS,MATCH(AS172,$AA:$AA,0)+12)+INDEX(AS:AS,MATCH(AS172,$AA:$AA,0)+13))</f>
        <v>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4"/>
        <v>Spieler 4</v>
      </c>
      <c r="C178" s="367" t="str">
        <f t="shared" si="204"/>
        <v/>
      </c>
      <c r="D178" s="340">
        <f>IF(AC178=301,"",AC178)</f>
        <v>0</v>
      </c>
      <c r="E178" s="340" t="str">
        <f>IF(AD178=0,"",AD178)</f>
        <v/>
      </c>
      <c r="F178" s="340">
        <f>IF(AE178=301,"",AE178)</f>
        <v>0</v>
      </c>
      <c r="G178" s="340" t="str">
        <f>IF(AF178=0,"",AF178)</f>
        <v/>
      </c>
      <c r="H178" s="340">
        <f>IF(AG178=301,"",AG178)</f>
        <v>0</v>
      </c>
      <c r="I178" s="340" t="str">
        <f>IF(AH178=0,"",AH178)</f>
        <v/>
      </c>
      <c r="J178" s="340">
        <f>IF(AI178=301,"",AI178)</f>
        <v>0</v>
      </c>
      <c r="K178" s="340" t="str">
        <f>IF(AJ178=0,"",AJ178)</f>
        <v/>
      </c>
      <c r="L178" s="340">
        <f>IF(AK178=301,"",AK178)</f>
        <v>0</v>
      </c>
      <c r="M178" s="340" t="str">
        <f>IF(AL178=0,"",AL178)</f>
        <v/>
      </c>
      <c r="N178" s="340">
        <f>IF(AM178=301,"",AM178)</f>
        <v>0</v>
      </c>
      <c r="O178" s="340" t="str">
        <f>IF(AN178=0,"",AN178)</f>
        <v/>
      </c>
      <c r="P178" s="340">
        <f>IF(AO178=301,"",AO178)</f>
        <v>0</v>
      </c>
      <c r="Q178" s="340" t="str">
        <f>IF(AP178=0,"",AP178)</f>
        <v/>
      </c>
      <c r="R178" s="340">
        <f>IF(AQ178=301,"",AQ178)</f>
        <v>0</v>
      </c>
      <c r="S178" s="340" t="str">
        <f>IF(AR178=0,"",AR178)</f>
        <v/>
      </c>
      <c r="T178" s="340">
        <f>IF(AS178=301,"",AS178)</f>
        <v>0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0</v>
      </c>
      <c r="AD178" s="376"/>
      <c r="AE178" s="375">
        <f>ABS(INDEX(AE:AE,MATCH(AE172,$AA:$AA,0)+14)+INDEX(AE:AE,MATCH(AE172,$AA:$AA,0)+15)+INDEX(AE:AE,MATCH(AE172,$AA:$AA,0)+16))</f>
        <v>0</v>
      </c>
      <c r="AF178" s="376"/>
      <c r="AG178" s="375">
        <f>ABS(INDEX(AG:AG,MATCH(AG172,$AA:$AA,0)+14)+INDEX(AG:AG,MATCH(AG172,$AA:$AA,0)+15)+INDEX(AG:AG,MATCH(AG172,$AA:$AA,0)+16))</f>
        <v>0</v>
      </c>
      <c r="AH178" s="376"/>
      <c r="AI178" s="375">
        <f>ABS(INDEX(AI:AI,MATCH(AI172,$AA:$AA,0)+14)+INDEX(AI:AI,MATCH(AI172,$AA:$AA,0)+15)+INDEX(AI:AI,MATCH(AI172,$AA:$AA,0)+16))</f>
        <v>0</v>
      </c>
      <c r="AJ178" s="376"/>
      <c r="AK178" s="375">
        <f>ABS(INDEX(AK:AK,MATCH(AK172,$AA:$AA,0)+14)+INDEX(AK:AK,MATCH(AK172,$AA:$AA,0)+15)+INDEX(AK:AK,MATCH(AK172,$AA:$AA,0)+16))</f>
        <v>0</v>
      </c>
      <c r="AL178" s="376"/>
      <c r="AM178" s="375">
        <f>ABS(INDEX(AM:AM,MATCH(AM172,$AA:$AA,0)+14)+INDEX(AM:AM,MATCH(AM172,$AA:$AA,0)+15)+INDEX(AM:AM,MATCH(AM172,$AA:$AA,0)+16))</f>
        <v>0</v>
      </c>
      <c r="AN178" s="376"/>
      <c r="AO178" s="375">
        <f>ABS(INDEX(AO:AO,MATCH(AO172,$AA:$AA,0)+14)+INDEX(AO:AO,MATCH(AO172,$AA:$AA,0)+15)+INDEX(AO:AO,MATCH(AO172,$AA:$AA,0)+16))</f>
        <v>0</v>
      </c>
      <c r="AP178" s="376"/>
      <c r="AQ178" s="375">
        <f>ABS(INDEX(AQ:AQ,MATCH(AQ172,$AA:$AA,0)+14)+INDEX(AQ:AQ,MATCH(AQ172,$AA:$AA,0)+15)+INDEX(AQ:AQ,MATCH(AQ172,$AA:$AA,0)+16))</f>
        <v>0</v>
      </c>
      <c r="AR178" s="376"/>
      <c r="AS178" s="375">
        <f>ABS(INDEX(AS:AS,MATCH(AS172,$AA:$AA,0)+14)+INDEX(AS:AS,MATCH(AS172,$AA:$AA,0)+15)+INDEX(AS:AS,MATCH(AS172,$AA:$AA,0)+16))</f>
        <v>0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4"/>
        <v>Gesamt</v>
      </c>
      <c r="C179" s="356" t="str">
        <f t="shared" si="204"/>
        <v/>
      </c>
      <c r="D179" s="339">
        <f>IF(AC179=1505,"",AC179)</f>
        <v>0</v>
      </c>
      <c r="E179" s="339" t="str">
        <f>IF(AD179=0,"",AD179)</f>
        <v/>
      </c>
      <c r="F179" s="339">
        <f>IF(AE179=1505,"",AE179)</f>
        <v>0</v>
      </c>
      <c r="G179" s="339" t="str">
        <f>IF(AF179=0,"",AF179)</f>
        <v/>
      </c>
      <c r="H179" s="339">
        <f>IF(AG179=1505,"",AG179)</f>
        <v>0</v>
      </c>
      <c r="I179" s="339" t="str">
        <f>IF(AH179=0,"",AH179)</f>
        <v/>
      </c>
      <c r="J179" s="339">
        <f>IF(AI179=1505,"",AI179)</f>
        <v>0</v>
      </c>
      <c r="K179" s="339" t="str">
        <f>IF(AJ179=0,"",AJ179)</f>
        <v/>
      </c>
      <c r="L179" s="339">
        <f>IF(AK179=1505,"",AK179)</f>
        <v>0</v>
      </c>
      <c r="M179" s="339" t="str">
        <f>IF(AL179=0,"",AL179)</f>
        <v/>
      </c>
      <c r="N179" s="339">
        <f>IF(AM179=1505,"",AM179)</f>
        <v>0</v>
      </c>
      <c r="O179" s="339" t="str">
        <f>IF(AN179=0,"",AN179)</f>
        <v/>
      </c>
      <c r="P179" s="339">
        <f>IF(AO179=1505,"",AO179)</f>
        <v>0</v>
      </c>
      <c r="Q179" s="339" t="str">
        <f>IF(AP179=0,"",AP179)</f>
        <v/>
      </c>
      <c r="R179" s="339">
        <f>IF(AQ179=1505,"",AQ179)</f>
        <v>0</v>
      </c>
      <c r="S179" s="339" t="str">
        <f>IF(AR179=0,"",AR179)</f>
        <v/>
      </c>
      <c r="T179" s="339">
        <f>IF(AS179=1505,"",AS179)</f>
        <v>0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0</v>
      </c>
      <c r="AD179" s="356"/>
      <c r="AE179" s="355">
        <f>SUM(AE175:AE178)</f>
        <v>0</v>
      </c>
      <c r="AF179" s="356"/>
      <c r="AG179" s="355">
        <f>SUM(AG175:AG178)</f>
        <v>0</v>
      </c>
      <c r="AH179" s="356"/>
      <c r="AI179" s="355">
        <f>SUM(AI175:AI178)</f>
        <v>0</v>
      </c>
      <c r="AJ179" s="356"/>
      <c r="AK179" s="355">
        <f>SUM(AK175:AK178)</f>
        <v>0</v>
      </c>
      <c r="AL179" s="356"/>
      <c r="AM179" s="355">
        <f>SUM(AM175:AM178)</f>
        <v>0</v>
      </c>
      <c r="AN179" s="356"/>
      <c r="AO179" s="355">
        <f>SUM(AO175:AO178)</f>
        <v>0</v>
      </c>
      <c r="AP179" s="356"/>
      <c r="AQ179" s="355">
        <f>SUM(AQ175:AQ178)</f>
        <v>0</v>
      </c>
      <c r="AR179" s="356"/>
      <c r="AS179" s="355">
        <f>SUM(AS175:AS178)</f>
        <v>0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15.02./16.02.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15.02./16.02.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Regensburg Super Bowl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9">
        <f>IF(AD187="","",AD187)</f>
        <v>0</v>
      </c>
      <c r="F187" s="75" t="str">
        <f t="shared" ref="F187:F200" si="205">IF(AE187=0,"",AE187)</f>
        <v/>
      </c>
      <c r="G187" s="349">
        <f>IF(AF187="","",AF187)</f>
        <v>0</v>
      </c>
      <c r="H187" s="75" t="str">
        <f t="shared" ref="H187:H200" si="206">IF(AG187=0,"",AG187)</f>
        <v/>
      </c>
      <c r="I187" s="349">
        <f>IF(AH187="","",AH187)</f>
        <v>0</v>
      </c>
      <c r="J187" s="75" t="str">
        <f t="shared" ref="J187:J200" si="207">IF(AI187=0,"",AI187)</f>
        <v/>
      </c>
      <c r="K187" s="349">
        <f>IF(AJ187="","",AJ187)</f>
        <v>0</v>
      </c>
      <c r="L187" s="75" t="str">
        <f t="shared" ref="L187:L200" si="208">IF(AK187=0,"",AK187)</f>
        <v/>
      </c>
      <c r="M187" s="349">
        <f>IF(AL187="","",AL187)</f>
        <v>0</v>
      </c>
      <c r="N187" s="75" t="str">
        <f>IF(AM187=0,"",AM187)</f>
        <v/>
      </c>
      <c r="O187" s="349">
        <f>IF(AN187="","",AN187)</f>
        <v>0</v>
      </c>
      <c r="P187" s="75" t="str">
        <f t="shared" ref="P187:P200" si="209">IF(AO187=0,"",AO187)</f>
        <v/>
      </c>
      <c r="Q187" s="349">
        <f>IF(AP187="","",AP187)</f>
        <v>0</v>
      </c>
      <c r="R187" s="75" t="str">
        <f t="shared" ref="R187:R200" si="210">IF(AQ187=0,"",AQ187)</f>
        <v/>
      </c>
      <c r="S187" s="349">
        <f>IF(AR187="","",AR187)</f>
        <v>0</v>
      </c>
      <c r="T187" s="75" t="str">
        <f t="shared" ref="T187:T200" si="211">IF(AS187=0,"",AS187)</f>
        <v/>
      </c>
      <c r="U187" s="349">
        <f>IF(AT187="","",AT187)</f>
        <v>0</v>
      </c>
      <c r="V187" s="75" t="str">
        <f t="shared" ref="V187:V200" si="212">IF(AU187=0,"",AU187)</f>
        <v/>
      </c>
      <c r="W187" s="349">
        <f>IF(AV187="","",AV187)</f>
        <v>0</v>
      </c>
      <c r="Z187" s="352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4">IF(AC187=0,"",AC187)</f>
        <v/>
      </c>
      <c r="BI187" s="215" t="str">
        <f t="shared" ref="BI187:BI198" si="215">IF(AE187=0,"",AE187)</f>
        <v/>
      </c>
      <c r="BJ187" s="215" t="str">
        <f t="shared" ref="BJ187:BJ198" si="216">IF(AG187=0,"",AG187)</f>
        <v/>
      </c>
      <c r="BK187" s="215" t="str">
        <f t="shared" ref="BK187:BK198" si="217">IF(AI187=0,"",AI187)</f>
        <v/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00000000000001" customHeight="1" x14ac:dyDescent="0.25">
      <c r="A188" s="369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0"/>
      <c r="F188" s="78" t="str">
        <f t="shared" si="205"/>
        <v/>
      </c>
      <c r="G188" s="350"/>
      <c r="H188" s="78" t="str">
        <f t="shared" si="206"/>
        <v/>
      </c>
      <c r="I188" s="350"/>
      <c r="J188" s="78" t="str">
        <f t="shared" si="207"/>
        <v/>
      </c>
      <c r="K188" s="350"/>
      <c r="L188" s="78" t="str">
        <f t="shared" si="208"/>
        <v/>
      </c>
      <c r="M188" s="350"/>
      <c r="N188" s="78" t="str">
        <f t="shared" ref="N188:N200" si="225">IF(AM188=0,"",AM188)</f>
        <v/>
      </c>
      <c r="O188" s="350"/>
      <c r="P188" s="78" t="str">
        <f t="shared" si="209"/>
        <v/>
      </c>
      <c r="Q188" s="350"/>
      <c r="R188" s="78" t="str">
        <f t="shared" si="210"/>
        <v/>
      </c>
      <c r="S188" s="350"/>
      <c r="T188" s="78" t="str">
        <f t="shared" si="211"/>
        <v/>
      </c>
      <c r="U188" s="350"/>
      <c r="V188" s="78" t="str">
        <f t="shared" si="212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1.8799999999999999E-7</v>
      </c>
      <c r="BU188" s="215" t="str">
        <f t="shared" ref="BU188:BU198" si="232">+BU187</f>
        <v>Schanzer Ingolstadt 1</v>
      </c>
      <c r="BV188" s="214">
        <f t="shared" ref="BV188:BV198" si="233">RANK(BT188,BT:BT)</f>
        <v>47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00000000000001" customHeight="1" thickBot="1" x14ac:dyDescent="0.3">
      <c r="A189" s="370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1"/>
      <c r="F189" s="69" t="str">
        <f t="shared" si="205"/>
        <v/>
      </c>
      <c r="G189" s="351"/>
      <c r="H189" s="69" t="str">
        <f t="shared" si="206"/>
        <v/>
      </c>
      <c r="I189" s="351"/>
      <c r="J189" s="69" t="str">
        <f t="shared" si="207"/>
        <v/>
      </c>
      <c r="K189" s="351"/>
      <c r="L189" s="69" t="str">
        <f t="shared" si="208"/>
        <v/>
      </c>
      <c r="M189" s="351"/>
      <c r="N189" s="69" t="str">
        <f t="shared" si="225"/>
        <v/>
      </c>
      <c r="O189" s="351"/>
      <c r="P189" s="69" t="str">
        <f t="shared" si="209"/>
        <v/>
      </c>
      <c r="Q189" s="351"/>
      <c r="R189" s="69" t="str">
        <f t="shared" si="210"/>
        <v/>
      </c>
      <c r="S189" s="351"/>
      <c r="T189" s="69" t="str">
        <f t="shared" si="211"/>
        <v/>
      </c>
      <c r="U189" s="351"/>
      <c r="V189" s="69" t="str">
        <f t="shared" si="212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1.8900000000000001E-7</v>
      </c>
      <c r="BU189" s="215" t="str">
        <f t="shared" si="232"/>
        <v>Schanzer Ingolstadt 1</v>
      </c>
      <c r="BV189" s="214">
        <f t="shared" si="233"/>
        <v>46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00000000000001" customHeight="1" x14ac:dyDescent="0.25">
      <c r="A190" s="368" t="s">
        <v>2</v>
      </c>
      <c r="B190" s="73" t="str">
        <f t="shared" si="224"/>
        <v/>
      </c>
      <c r="C190" s="74" t="str">
        <f t="shared" si="224"/>
        <v/>
      </c>
      <c r="D190" s="75" t="str">
        <f t="shared" si="224"/>
        <v/>
      </c>
      <c r="E190" s="349">
        <f>IF(AD190="","",AD190)</f>
        <v>0</v>
      </c>
      <c r="F190" s="75" t="str">
        <f t="shared" si="205"/>
        <v/>
      </c>
      <c r="G190" s="349">
        <f>IF(AF190="","",AF190)</f>
        <v>0</v>
      </c>
      <c r="H190" s="75" t="str">
        <f t="shared" si="206"/>
        <v/>
      </c>
      <c r="I190" s="349">
        <f>IF(AH190="","",AH190)</f>
        <v>0</v>
      </c>
      <c r="J190" s="75" t="str">
        <f t="shared" si="207"/>
        <v/>
      </c>
      <c r="K190" s="349">
        <f>IF(AJ190="","",AJ190)</f>
        <v>0</v>
      </c>
      <c r="L190" s="75" t="str">
        <f t="shared" si="208"/>
        <v/>
      </c>
      <c r="M190" s="349">
        <f>IF(AL190="","",AL190)</f>
        <v>0</v>
      </c>
      <c r="N190" s="75" t="str">
        <f t="shared" si="225"/>
        <v/>
      </c>
      <c r="O190" s="349">
        <f>IF(AN190="","",AN190)</f>
        <v>0</v>
      </c>
      <c r="P190" s="75" t="str">
        <f t="shared" si="209"/>
        <v/>
      </c>
      <c r="Q190" s="349">
        <f>IF(AP190="","",AP190)</f>
        <v>0</v>
      </c>
      <c r="R190" s="75" t="str">
        <f t="shared" si="210"/>
        <v/>
      </c>
      <c r="S190" s="349">
        <f>IF(AR190="","",AR190)</f>
        <v>0</v>
      </c>
      <c r="T190" s="75" t="str">
        <f t="shared" si="211"/>
        <v/>
      </c>
      <c r="U190" s="349">
        <f>IF(AT190="","",AT190)</f>
        <v>0</v>
      </c>
      <c r="V190" s="75" t="str">
        <f t="shared" si="212"/>
        <v/>
      </c>
      <c r="W190" s="349">
        <f>IF(AV190="","",AV190)</f>
        <v>0</v>
      </c>
      <c r="Z190" s="352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26"/>
        <v>0</v>
      </c>
      <c r="BE190" s="213">
        <f t="shared" si="227"/>
        <v>0</v>
      </c>
      <c r="BF190" s="215">
        <f t="shared" si="228"/>
        <v>0</v>
      </c>
      <c r="BG190" s="215">
        <f t="shared" si="229"/>
        <v>0</v>
      </c>
      <c r="BH190" s="215" t="str">
        <f t="shared" si="214"/>
        <v/>
      </c>
      <c r="BI190" s="215" t="str">
        <f t="shared" si="215"/>
        <v/>
      </c>
      <c r="BJ190" s="215" t="str">
        <f t="shared" si="216"/>
        <v/>
      </c>
      <c r="BK190" s="215" t="str">
        <f t="shared" si="217"/>
        <v/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0</v>
      </c>
      <c r="BT190" s="215">
        <f t="shared" si="231"/>
        <v>1.9000000000000001E-7</v>
      </c>
      <c r="BU190" s="215" t="str">
        <f t="shared" si="232"/>
        <v>Schanzer Ingolstadt 1</v>
      </c>
      <c r="BV190" s="214">
        <f t="shared" si="233"/>
        <v>45</v>
      </c>
      <c r="BW190" s="215">
        <f t="shared" si="234"/>
        <v>0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00000000000001" customHeight="1" x14ac:dyDescent="0.25">
      <c r="A191" s="369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0"/>
      <c r="F191" s="78" t="str">
        <f t="shared" si="205"/>
        <v/>
      </c>
      <c r="G191" s="350"/>
      <c r="H191" s="78" t="str">
        <f t="shared" si="206"/>
        <v/>
      </c>
      <c r="I191" s="350"/>
      <c r="J191" s="78" t="str">
        <f t="shared" si="207"/>
        <v/>
      </c>
      <c r="K191" s="350"/>
      <c r="L191" s="78" t="str">
        <f t="shared" si="208"/>
        <v/>
      </c>
      <c r="M191" s="350"/>
      <c r="N191" s="78" t="str">
        <f t="shared" si="225"/>
        <v/>
      </c>
      <c r="O191" s="350"/>
      <c r="P191" s="78" t="str">
        <f t="shared" si="209"/>
        <v/>
      </c>
      <c r="Q191" s="350"/>
      <c r="R191" s="78" t="str">
        <f t="shared" si="210"/>
        <v/>
      </c>
      <c r="S191" s="350"/>
      <c r="T191" s="78" t="str">
        <f t="shared" si="211"/>
        <v/>
      </c>
      <c r="U191" s="350"/>
      <c r="V191" s="78" t="str">
        <f t="shared" si="212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1.91E-7</v>
      </c>
      <c r="BU191" s="215" t="str">
        <f t="shared" si="232"/>
        <v>Schanzer Ingolstadt 1</v>
      </c>
      <c r="BV191" s="214">
        <f t="shared" si="233"/>
        <v>44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00000000000001" customHeight="1" thickBot="1" x14ac:dyDescent="0.3">
      <c r="A192" s="370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1"/>
      <c r="F192" s="69" t="str">
        <f t="shared" si="205"/>
        <v/>
      </c>
      <c r="G192" s="351"/>
      <c r="H192" s="69" t="str">
        <f t="shared" si="206"/>
        <v/>
      </c>
      <c r="I192" s="351"/>
      <c r="J192" s="69" t="str">
        <f t="shared" si="207"/>
        <v/>
      </c>
      <c r="K192" s="351"/>
      <c r="L192" s="69" t="str">
        <f t="shared" si="208"/>
        <v/>
      </c>
      <c r="M192" s="351"/>
      <c r="N192" s="69" t="str">
        <f t="shared" si="225"/>
        <v/>
      </c>
      <c r="O192" s="351"/>
      <c r="P192" s="69" t="str">
        <f t="shared" si="209"/>
        <v/>
      </c>
      <c r="Q192" s="351"/>
      <c r="R192" s="69" t="str">
        <f t="shared" si="210"/>
        <v/>
      </c>
      <c r="S192" s="351"/>
      <c r="T192" s="69" t="str">
        <f t="shared" si="211"/>
        <v/>
      </c>
      <c r="U192" s="351"/>
      <c r="V192" s="69" t="str">
        <f t="shared" si="212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1.92E-7</v>
      </c>
      <c r="BU192" s="215" t="str">
        <f t="shared" si="232"/>
        <v>Schanzer Ingolstadt 1</v>
      </c>
      <c r="BV192" s="214">
        <f t="shared" si="233"/>
        <v>43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00000000000001" customHeight="1" x14ac:dyDescent="0.25">
      <c r="A193" s="368" t="s">
        <v>3</v>
      </c>
      <c r="B193" s="73" t="str">
        <f t="shared" si="224"/>
        <v/>
      </c>
      <c r="C193" s="74" t="str">
        <f t="shared" si="224"/>
        <v/>
      </c>
      <c r="D193" s="75" t="str">
        <f t="shared" si="224"/>
        <v/>
      </c>
      <c r="E193" s="349">
        <f>IF(AD193="","",AD193)</f>
        <v>0</v>
      </c>
      <c r="F193" s="75" t="str">
        <f t="shared" si="205"/>
        <v/>
      </c>
      <c r="G193" s="349">
        <f>IF(AF193="","",AF193)</f>
        <v>0</v>
      </c>
      <c r="H193" s="75" t="str">
        <f t="shared" si="206"/>
        <v/>
      </c>
      <c r="I193" s="349">
        <f>IF(AH193="","",AH193)</f>
        <v>0</v>
      </c>
      <c r="J193" s="75" t="str">
        <f t="shared" si="207"/>
        <v/>
      </c>
      <c r="K193" s="349">
        <f>IF(AJ193="","",AJ193)</f>
        <v>0</v>
      </c>
      <c r="L193" s="75" t="str">
        <f t="shared" si="208"/>
        <v/>
      </c>
      <c r="M193" s="349">
        <f>IF(AL193="","",AL193)</f>
        <v>0</v>
      </c>
      <c r="N193" s="75" t="str">
        <f t="shared" si="225"/>
        <v/>
      </c>
      <c r="O193" s="349">
        <f>IF(AN193="","",AN193)</f>
        <v>0</v>
      </c>
      <c r="P193" s="75" t="str">
        <f t="shared" si="209"/>
        <v/>
      </c>
      <c r="Q193" s="349">
        <f>IF(AP193="","",AP193)</f>
        <v>0</v>
      </c>
      <c r="R193" s="75" t="str">
        <f t="shared" si="210"/>
        <v/>
      </c>
      <c r="S193" s="349">
        <f>IF(AR193="","",AR193)</f>
        <v>0</v>
      </c>
      <c r="T193" s="75" t="str">
        <f t="shared" si="211"/>
        <v/>
      </c>
      <c r="U193" s="349">
        <f>IF(AT193="","",AT193)</f>
        <v>0</v>
      </c>
      <c r="V193" s="75" t="str">
        <f t="shared" si="212"/>
        <v/>
      </c>
      <c r="W193" s="349">
        <f>IF(AV193="","",AV193)</f>
        <v>0</v>
      </c>
      <c r="Z193" s="352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26"/>
        <v>0</v>
      </c>
      <c r="BE193" s="213">
        <f t="shared" si="227"/>
        <v>0</v>
      </c>
      <c r="BF193" s="215">
        <f t="shared" si="228"/>
        <v>0</v>
      </c>
      <c r="BG193" s="215">
        <f t="shared" si="229"/>
        <v>0</v>
      </c>
      <c r="BH193" s="215" t="str">
        <f t="shared" si="214"/>
        <v/>
      </c>
      <c r="BI193" s="215" t="str">
        <f t="shared" si="215"/>
        <v/>
      </c>
      <c r="BJ193" s="215" t="str">
        <f t="shared" si="216"/>
        <v/>
      </c>
      <c r="BK193" s="215" t="str">
        <f t="shared" si="217"/>
        <v/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0</v>
      </c>
      <c r="BT193" s="215">
        <f t="shared" si="231"/>
        <v>1.9299999999999999E-7</v>
      </c>
      <c r="BU193" s="215" t="str">
        <f t="shared" si="232"/>
        <v>Schanzer Ingolstadt 1</v>
      </c>
      <c r="BV193" s="214">
        <f t="shared" si="233"/>
        <v>42</v>
      </c>
      <c r="BW193" s="215">
        <f t="shared" si="234"/>
        <v>0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00000000000001" customHeight="1" x14ac:dyDescent="0.25">
      <c r="A194" s="369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0"/>
      <c r="F194" s="78" t="str">
        <f t="shared" si="205"/>
        <v/>
      </c>
      <c r="G194" s="350"/>
      <c r="H194" s="78" t="str">
        <f t="shared" si="206"/>
        <v/>
      </c>
      <c r="I194" s="350"/>
      <c r="J194" s="78" t="str">
        <f t="shared" si="207"/>
        <v/>
      </c>
      <c r="K194" s="350"/>
      <c r="L194" s="78" t="str">
        <f t="shared" si="208"/>
        <v/>
      </c>
      <c r="M194" s="350"/>
      <c r="N194" s="78" t="str">
        <f t="shared" si="225"/>
        <v/>
      </c>
      <c r="O194" s="350"/>
      <c r="P194" s="78" t="str">
        <f t="shared" si="209"/>
        <v/>
      </c>
      <c r="Q194" s="350"/>
      <c r="R194" s="78" t="str">
        <f t="shared" si="210"/>
        <v/>
      </c>
      <c r="S194" s="350"/>
      <c r="T194" s="78" t="str">
        <f t="shared" si="211"/>
        <v/>
      </c>
      <c r="U194" s="350"/>
      <c r="V194" s="78" t="str">
        <f t="shared" si="212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1.9399999999999999E-7</v>
      </c>
      <c r="BU194" s="215" t="str">
        <f t="shared" si="232"/>
        <v>Schanzer Ingolstadt 1</v>
      </c>
      <c r="BV194" s="214">
        <f t="shared" si="233"/>
        <v>41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00000000000001" customHeight="1" thickBot="1" x14ac:dyDescent="0.3">
      <c r="A195" s="370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1"/>
      <c r="F195" s="69" t="str">
        <f t="shared" si="205"/>
        <v/>
      </c>
      <c r="G195" s="351"/>
      <c r="H195" s="69" t="str">
        <f t="shared" si="206"/>
        <v/>
      </c>
      <c r="I195" s="351"/>
      <c r="J195" s="69" t="str">
        <f t="shared" si="207"/>
        <v/>
      </c>
      <c r="K195" s="351"/>
      <c r="L195" s="69" t="str">
        <f t="shared" si="208"/>
        <v/>
      </c>
      <c r="M195" s="351"/>
      <c r="N195" s="69" t="str">
        <f t="shared" si="225"/>
        <v/>
      </c>
      <c r="O195" s="351"/>
      <c r="P195" s="69" t="str">
        <f t="shared" si="209"/>
        <v/>
      </c>
      <c r="Q195" s="351"/>
      <c r="R195" s="69" t="str">
        <f t="shared" si="210"/>
        <v/>
      </c>
      <c r="S195" s="351"/>
      <c r="T195" s="69" t="str">
        <f t="shared" si="211"/>
        <v/>
      </c>
      <c r="U195" s="351"/>
      <c r="V195" s="69" t="str">
        <f t="shared" si="212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1.9500000000000001E-7</v>
      </c>
      <c r="BU195" s="215" t="str">
        <f t="shared" si="232"/>
        <v>Schanzer Ingolstadt 1</v>
      </c>
      <c r="BV195" s="214">
        <f t="shared" si="233"/>
        <v>40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00000000000001" customHeight="1" x14ac:dyDescent="0.25">
      <c r="A196" s="368" t="s">
        <v>11</v>
      </c>
      <c r="B196" s="73" t="str">
        <f>IF(AA196=0,"",AA196)</f>
        <v/>
      </c>
      <c r="C196" s="74" t="str">
        <f t="shared" si="224"/>
        <v/>
      </c>
      <c r="D196" s="75" t="str">
        <f t="shared" si="224"/>
        <v/>
      </c>
      <c r="E196" s="349">
        <f>IF(AD196="","",AD196)</f>
        <v>0</v>
      </c>
      <c r="F196" s="75" t="str">
        <f t="shared" si="205"/>
        <v/>
      </c>
      <c r="G196" s="349">
        <f>IF(AF196="","",AF196)</f>
        <v>0</v>
      </c>
      <c r="H196" s="75" t="str">
        <f t="shared" si="206"/>
        <v/>
      </c>
      <c r="I196" s="349">
        <f>IF(AH196="","",AH196)</f>
        <v>0</v>
      </c>
      <c r="J196" s="75" t="str">
        <f t="shared" si="207"/>
        <v/>
      </c>
      <c r="K196" s="349">
        <f>IF(AJ196="","",AJ196)</f>
        <v>0</v>
      </c>
      <c r="L196" s="75" t="str">
        <f t="shared" si="208"/>
        <v/>
      </c>
      <c r="M196" s="349">
        <f>IF(AL196="","",AL196)</f>
        <v>0</v>
      </c>
      <c r="N196" s="75" t="str">
        <f t="shared" si="225"/>
        <v/>
      </c>
      <c r="O196" s="349">
        <f>IF(AN196="","",AN196)</f>
        <v>0</v>
      </c>
      <c r="P196" s="75" t="str">
        <f t="shared" si="209"/>
        <v/>
      </c>
      <c r="Q196" s="349">
        <f>IF(AP196="","",AP196)</f>
        <v>0</v>
      </c>
      <c r="R196" s="75" t="str">
        <f t="shared" si="210"/>
        <v/>
      </c>
      <c r="S196" s="349">
        <f>IF(AR196="","",AR196)</f>
        <v>0</v>
      </c>
      <c r="T196" s="75" t="str">
        <f t="shared" si="211"/>
        <v/>
      </c>
      <c r="U196" s="349">
        <f>IF(AT196="","",AT196)</f>
        <v>0</v>
      </c>
      <c r="V196" s="75" t="str">
        <f t="shared" si="212"/>
        <v/>
      </c>
      <c r="W196" s="349">
        <f>IF(AV196="","",AV196)</f>
        <v>0</v>
      </c>
      <c r="Z196" s="352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26"/>
        <v>0</v>
      </c>
      <c r="BE196" s="213">
        <f t="shared" si="227"/>
        <v>0</v>
      </c>
      <c r="BF196" s="215">
        <f t="shared" si="228"/>
        <v>0</v>
      </c>
      <c r="BG196" s="215">
        <f t="shared" si="229"/>
        <v>0</v>
      </c>
      <c r="BH196" s="215" t="str">
        <f t="shared" si="214"/>
        <v/>
      </c>
      <c r="BI196" s="215" t="str">
        <f t="shared" si="215"/>
        <v/>
      </c>
      <c r="BJ196" s="215" t="str">
        <f t="shared" si="216"/>
        <v/>
      </c>
      <c r="BK196" s="215" t="str">
        <f t="shared" si="217"/>
        <v/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0</v>
      </c>
      <c r="BT196" s="215">
        <f t="shared" si="231"/>
        <v>1.9600000000000001E-7</v>
      </c>
      <c r="BU196" s="215" t="str">
        <f t="shared" si="232"/>
        <v>Schanzer Ingolstadt 1</v>
      </c>
      <c r="BV196" s="214">
        <f t="shared" si="233"/>
        <v>39</v>
      </c>
      <c r="BW196" s="215">
        <f t="shared" si="234"/>
        <v>0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0"/>
      <c r="F197" s="78" t="str">
        <f t="shared" si="205"/>
        <v/>
      </c>
      <c r="G197" s="350"/>
      <c r="H197" s="78" t="str">
        <f t="shared" si="206"/>
        <v/>
      </c>
      <c r="I197" s="350"/>
      <c r="J197" s="78" t="str">
        <f t="shared" si="207"/>
        <v/>
      </c>
      <c r="K197" s="350"/>
      <c r="L197" s="78" t="str">
        <f t="shared" si="208"/>
        <v/>
      </c>
      <c r="M197" s="350"/>
      <c r="N197" s="78" t="str">
        <f t="shared" si="225"/>
        <v/>
      </c>
      <c r="O197" s="350"/>
      <c r="P197" s="78" t="str">
        <f t="shared" si="209"/>
        <v/>
      </c>
      <c r="Q197" s="350"/>
      <c r="R197" s="78" t="str">
        <f t="shared" si="210"/>
        <v/>
      </c>
      <c r="S197" s="350"/>
      <c r="T197" s="78" t="str">
        <f t="shared" si="211"/>
        <v/>
      </c>
      <c r="U197" s="350"/>
      <c r="V197" s="78" t="str">
        <f t="shared" si="212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1.97E-7</v>
      </c>
      <c r="BU197" s="215" t="str">
        <f t="shared" si="232"/>
        <v>Schanzer Ingolstadt 1</v>
      </c>
      <c r="BV197" s="214">
        <f t="shared" si="233"/>
        <v>38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1"/>
      <c r="F198" s="69" t="str">
        <f t="shared" si="205"/>
        <v/>
      </c>
      <c r="G198" s="351"/>
      <c r="H198" s="69" t="str">
        <f t="shared" si="206"/>
        <v/>
      </c>
      <c r="I198" s="351"/>
      <c r="J198" s="69" t="str">
        <f t="shared" si="207"/>
        <v/>
      </c>
      <c r="K198" s="351"/>
      <c r="L198" s="69" t="str">
        <f t="shared" si="208"/>
        <v/>
      </c>
      <c r="M198" s="351"/>
      <c r="N198" s="69" t="str">
        <f t="shared" si="225"/>
        <v/>
      </c>
      <c r="O198" s="351"/>
      <c r="P198" s="69" t="str">
        <f t="shared" si="209"/>
        <v/>
      </c>
      <c r="Q198" s="351"/>
      <c r="R198" s="69" t="str">
        <f t="shared" si="210"/>
        <v/>
      </c>
      <c r="S198" s="351"/>
      <c r="T198" s="69" t="str">
        <f t="shared" si="211"/>
        <v/>
      </c>
      <c r="U198" s="351"/>
      <c r="V198" s="69" t="str">
        <f t="shared" si="212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1.98E-7</v>
      </c>
      <c r="BU198" s="215" t="str">
        <f t="shared" si="232"/>
        <v>Schanzer Ingolstadt 1</v>
      </c>
      <c r="BV198" s="214">
        <f t="shared" si="233"/>
        <v>37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 t="str">
        <f t="shared" si="224"/>
        <v/>
      </c>
      <c r="E199" s="84">
        <f>IF(AD199="","",AD199)</f>
        <v>0</v>
      </c>
      <c r="F199" s="83" t="str">
        <f t="shared" si="205"/>
        <v/>
      </c>
      <c r="G199" s="84">
        <f>IF(AF199="","",AF199)</f>
        <v>0</v>
      </c>
      <c r="H199" s="83" t="str">
        <f t="shared" si="206"/>
        <v/>
      </c>
      <c r="I199" s="84">
        <f>IF(AH199="","",AH199)</f>
        <v>0</v>
      </c>
      <c r="J199" s="83" t="str">
        <f t="shared" si="207"/>
        <v/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 t="str">
        <f t="shared" si="212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0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7">
        <f t="shared" si="236"/>
        <v>5</v>
      </c>
      <c r="E202" s="347" t="str">
        <f t="shared" si="236"/>
        <v/>
      </c>
      <c r="F202" s="347">
        <f t="shared" si="236"/>
        <v>8</v>
      </c>
      <c r="G202" s="347" t="str">
        <f t="shared" si="236"/>
        <v/>
      </c>
      <c r="H202" s="347">
        <f t="shared" si="236"/>
        <v>1</v>
      </c>
      <c r="I202" s="347" t="str">
        <f t="shared" si="236"/>
        <v/>
      </c>
      <c r="J202" s="347">
        <f t="shared" si="236"/>
        <v>3</v>
      </c>
      <c r="K202" s="347" t="str">
        <f t="shared" si="236"/>
        <v/>
      </c>
      <c r="L202" s="347">
        <f t="shared" ref="L202:U204" si="237">IF(AK202=0,"",AK202)</f>
        <v>2</v>
      </c>
      <c r="M202" s="347" t="str">
        <f t="shared" si="237"/>
        <v/>
      </c>
      <c r="N202" s="347">
        <f t="shared" si="237"/>
        <v>4</v>
      </c>
      <c r="O202" s="347" t="str">
        <f t="shared" si="237"/>
        <v/>
      </c>
      <c r="P202" s="347">
        <f t="shared" si="237"/>
        <v>10</v>
      </c>
      <c r="Q202" s="347" t="str">
        <f t="shared" si="237"/>
        <v/>
      </c>
      <c r="R202" s="347">
        <f t="shared" si="237"/>
        <v>6</v>
      </c>
      <c r="S202" s="347" t="str">
        <f t="shared" si="237"/>
        <v/>
      </c>
      <c r="T202" s="347">
        <f t="shared" si="237"/>
        <v>9</v>
      </c>
      <c r="U202" s="347" t="str">
        <f t="shared" si="237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VLOOKUP($AA182,Schlüssel!$A$5:$DG$14,63)</f>
        <v>5</v>
      </c>
      <c r="AD202" s="372"/>
      <c r="AE202" s="371">
        <f>VLOOKUP($AA182,Schlüssel!$A$5:$EK$14,64)</f>
        <v>8</v>
      </c>
      <c r="AF202" s="372"/>
      <c r="AG202" s="371">
        <f>VLOOKUP($AA182,Schlüssel!$A$5:$EK$14,65)</f>
        <v>1</v>
      </c>
      <c r="AH202" s="372"/>
      <c r="AI202" s="371">
        <f>VLOOKUP($AA182,Schlüssel!$A$5:$EK$14,66)</f>
        <v>3</v>
      </c>
      <c r="AJ202" s="372"/>
      <c r="AK202" s="371">
        <f>VLOOKUP($AA182,Schlüssel!$A$5:$EK$14,67)</f>
        <v>2</v>
      </c>
      <c r="AL202" s="372"/>
      <c r="AM202" s="371">
        <f>VLOOKUP($AA182,Schlüssel!$A$5:$EK$14,68)</f>
        <v>4</v>
      </c>
      <c r="AN202" s="372"/>
      <c r="AO202" s="371">
        <f>VLOOKUP($AA182,Schlüssel!$A$5:$EK$14,69)</f>
        <v>10</v>
      </c>
      <c r="AP202" s="372"/>
      <c r="AQ202" s="371">
        <f>VLOOKUP($AA182,Schlüssel!$A$5:$EK$14,70)</f>
        <v>6</v>
      </c>
      <c r="AR202" s="372"/>
      <c r="AS202" s="371">
        <f>VLOOKUP($AA182,Schlüssel!$A$5:$EK$14,71)</f>
        <v>9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4" t="str">
        <f t="shared" si="236"/>
        <v>RW Lichtenhof Stein 1</v>
      </c>
      <c r="E203" s="345" t="str">
        <f t="shared" si="236"/>
        <v/>
      </c>
      <c r="F203" s="344" t="str">
        <f t="shared" si="236"/>
        <v>BC EMAX Unterföhring 2</v>
      </c>
      <c r="G203" s="345" t="str">
        <f t="shared" si="236"/>
        <v/>
      </c>
      <c r="H203" s="344" t="str">
        <f t="shared" si="236"/>
        <v>BC Comet Nürnberg</v>
      </c>
      <c r="I203" s="345" t="str">
        <f t="shared" si="236"/>
        <v/>
      </c>
      <c r="J203" s="344" t="str">
        <f t="shared" si="236"/>
        <v>BK München 3</v>
      </c>
      <c r="K203" s="345" t="str">
        <f t="shared" si="236"/>
        <v/>
      </c>
      <c r="L203" s="344" t="str">
        <f t="shared" si="237"/>
        <v>Bajuwaren München 1</v>
      </c>
      <c r="M203" s="345" t="str">
        <f t="shared" si="237"/>
        <v/>
      </c>
      <c r="N203" s="344" t="str">
        <f t="shared" si="237"/>
        <v>SG DJK Rimpar</v>
      </c>
      <c r="O203" s="345" t="str">
        <f t="shared" si="237"/>
        <v/>
      </c>
      <c r="P203" s="344" t="str">
        <f t="shared" si="237"/>
        <v>High Roller Rosenheim 1</v>
      </c>
      <c r="Q203" s="345" t="str">
        <f t="shared" si="237"/>
        <v/>
      </c>
      <c r="R203" s="344" t="str">
        <f t="shared" si="237"/>
        <v>SG Rottendorf 1</v>
      </c>
      <c r="S203" s="345" t="str">
        <f t="shared" si="237"/>
        <v/>
      </c>
      <c r="T203" s="344" t="str">
        <f t="shared" si="237"/>
        <v>Bowlinghaus Bamberg 1</v>
      </c>
      <c r="U203" s="345" t="str">
        <f t="shared" si="237"/>
        <v/>
      </c>
      <c r="V203" s="346"/>
      <c r="W203" s="346"/>
      <c r="AA203" s="90"/>
      <c r="AB203" s="86"/>
      <c r="AC203" s="344" t="str">
        <f>VLOOKUP(AC202,Schlüssel!$A$5:$K$14,2)</f>
        <v>RW Lichtenhof Stein 1</v>
      </c>
      <c r="AD203" s="345"/>
      <c r="AE203" s="344" t="str">
        <f>VLOOKUP(AE202,Schlüssel!$A$5:$K$14,2)</f>
        <v>BC EMAX Unterföhring 2</v>
      </c>
      <c r="AF203" s="345"/>
      <c r="AG203" s="344" t="str">
        <f>VLOOKUP(AG202,Schlüssel!$A$5:$K$14,2)</f>
        <v>BC Comet Nürnberg</v>
      </c>
      <c r="AH203" s="345"/>
      <c r="AI203" s="344" t="str">
        <f>VLOOKUP(AI202,Schlüssel!$A$5:$K$14,2)</f>
        <v>BK München 3</v>
      </c>
      <c r="AJ203" s="345"/>
      <c r="AK203" s="344" t="str">
        <f>VLOOKUP(AK202,Schlüssel!$A$5:$K$14,2)</f>
        <v>Bajuwaren München 1</v>
      </c>
      <c r="AL203" s="345"/>
      <c r="AM203" s="344" t="str">
        <f>VLOOKUP(AM202,Schlüssel!$A$5:$K$14,2)</f>
        <v>SG DJK Rimpar</v>
      </c>
      <c r="AN203" s="345"/>
      <c r="AO203" s="344" t="str">
        <f>VLOOKUP(AO202,Schlüssel!$A$5:$K$14,2)</f>
        <v>High Roller Rosenheim 1</v>
      </c>
      <c r="AP203" s="345"/>
      <c r="AQ203" s="344" t="str">
        <f>VLOOKUP(AQ202,Schlüssel!$A$5:$K$14,2)</f>
        <v>SG Rottendorf 1</v>
      </c>
      <c r="AR203" s="345"/>
      <c r="AS203" s="344" t="str">
        <f>VLOOKUP(AS202,Schlüssel!$A$5:$K$14,2)</f>
        <v>Bowlinghaus Bamberg 1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2" t="str">
        <f t="shared" si="236"/>
        <v/>
      </c>
      <c r="E204" s="342" t="str">
        <f t="shared" si="236"/>
        <v/>
      </c>
      <c r="F204" s="342" t="str">
        <f t="shared" si="236"/>
        <v/>
      </c>
      <c r="G204" s="342" t="str">
        <f t="shared" si="236"/>
        <v/>
      </c>
      <c r="H204" s="342" t="str">
        <f t="shared" si="236"/>
        <v/>
      </c>
      <c r="I204" s="342" t="str">
        <f t="shared" si="236"/>
        <v/>
      </c>
      <c r="J204" s="342" t="str">
        <f t="shared" si="236"/>
        <v/>
      </c>
      <c r="K204" s="342" t="str">
        <f t="shared" si="236"/>
        <v/>
      </c>
      <c r="L204" s="342" t="str">
        <f t="shared" si="237"/>
        <v/>
      </c>
      <c r="M204" s="342" t="str">
        <f t="shared" si="237"/>
        <v/>
      </c>
      <c r="N204" s="342" t="str">
        <f t="shared" si="237"/>
        <v/>
      </c>
      <c r="O204" s="342" t="str">
        <f t="shared" si="237"/>
        <v/>
      </c>
      <c r="P204" s="342" t="str">
        <f t="shared" si="237"/>
        <v/>
      </c>
      <c r="Q204" s="342" t="str">
        <f t="shared" si="237"/>
        <v/>
      </c>
      <c r="R204" s="342" t="str">
        <f t="shared" si="237"/>
        <v/>
      </c>
      <c r="S204" s="342" t="str">
        <f t="shared" si="237"/>
        <v/>
      </c>
      <c r="T204" s="342" t="str">
        <f t="shared" si="237"/>
        <v/>
      </c>
      <c r="U204" s="343" t="str">
        <f t="shared" si="237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38">IF(AA205=0,"",AA205)</f>
        <v>Spieler 1</v>
      </c>
      <c r="C205" s="367" t="str">
        <f t="shared" si="238"/>
        <v/>
      </c>
      <c r="D205" s="340">
        <f>IF(AC205=301,"",AC205)</f>
        <v>0</v>
      </c>
      <c r="E205" s="340" t="str">
        <f>IF(AD205=0,"",AD205)</f>
        <v/>
      </c>
      <c r="F205" s="340">
        <f>IF(AE205=301,"",AE205)</f>
        <v>0</v>
      </c>
      <c r="G205" s="340" t="str">
        <f>IF(AF205=0,"",AF205)</f>
        <v/>
      </c>
      <c r="H205" s="340">
        <f>IF(AG205=301,"",AG205)</f>
        <v>0</v>
      </c>
      <c r="I205" s="340" t="str">
        <f>IF(AH205=0,"",AH205)</f>
        <v/>
      </c>
      <c r="J205" s="340">
        <f>IF(AI205=301,"",AI205)</f>
        <v>0</v>
      </c>
      <c r="K205" s="340" t="str">
        <f>IF(AJ205=0,"",AJ205)</f>
        <v/>
      </c>
      <c r="L205" s="340">
        <f>IF(AK205=301,"",AK205)</f>
        <v>0</v>
      </c>
      <c r="M205" s="340" t="str">
        <f>IF(AL205=0,"",AL205)</f>
        <v/>
      </c>
      <c r="N205" s="340">
        <f>IF(AM205=301,"",AM205)</f>
        <v>0</v>
      </c>
      <c r="O205" s="340" t="str">
        <f>IF(AN205=0,"",AN205)</f>
        <v/>
      </c>
      <c r="P205" s="340">
        <f>IF(AO205=301,"",AO205)</f>
        <v>0</v>
      </c>
      <c r="Q205" s="340" t="str">
        <f>IF(AP205=0,"",AP205)</f>
        <v/>
      </c>
      <c r="R205" s="340">
        <f>IF(AQ205=301,"",AQ205)</f>
        <v>0</v>
      </c>
      <c r="S205" s="340" t="str">
        <f>IF(AR205=0,"",AR205)</f>
        <v/>
      </c>
      <c r="T205" s="340">
        <f>IF(AS205=301,"",AS205)</f>
        <v>0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0</v>
      </c>
      <c r="AD205" s="374"/>
      <c r="AE205" s="373">
        <f>ABS(INDEX(AE:AE,MATCH(AE202,$AA:$AA,0)+5)+INDEX(AE:AE,MATCH(AE202,$AA:$AA,0)+6)+INDEX(AE:AE,MATCH(AE202,$AA:$AA,0)+7))</f>
        <v>0</v>
      </c>
      <c r="AF205" s="374"/>
      <c r="AG205" s="373">
        <f>ABS(INDEX(AG:AG,MATCH(AG202,$AA:$AA,0)+5)+INDEX(AG:AG,MATCH(AG202,$AA:$AA,0)+6)+INDEX(AG:AG,MATCH(AG202,$AA:$AA,0)+7))</f>
        <v>0</v>
      </c>
      <c r="AH205" s="374"/>
      <c r="AI205" s="373">
        <f>ABS(INDEX(AI:AI,MATCH(AI202,$AA:$AA,0)+5)+INDEX(AI:AI,MATCH(AI202,$AA:$AA,0)+6)+INDEX(AI:AI,MATCH(AI202,$AA:$AA,0)+7))</f>
        <v>0</v>
      </c>
      <c r="AJ205" s="374"/>
      <c r="AK205" s="373">
        <f>ABS(INDEX(AK:AK,MATCH(AK202,$AA:$AA,0)+5)+INDEX(AK:AK,MATCH(AK202,$AA:$AA,0)+6)+INDEX(AK:AK,MATCH(AK202,$AA:$AA,0)+7))</f>
        <v>0</v>
      </c>
      <c r="AL205" s="374"/>
      <c r="AM205" s="373">
        <f>ABS(INDEX(AM:AM,MATCH(AM202,$AA:$AA,0)+5)+INDEX(AM:AM,MATCH(AM202,$AA:$AA,0)+6)+INDEX(AM:AM,MATCH(AM202,$AA:$AA,0)+7))</f>
        <v>0</v>
      </c>
      <c r="AN205" s="374"/>
      <c r="AO205" s="373">
        <f>ABS(INDEX(AO:AO,MATCH(AO202,$AA:$AA,0)+5)+INDEX(AO:AO,MATCH(AO202,$AA:$AA,0)+6)+INDEX(AO:AO,MATCH(AO202,$AA:$AA,0)+7))</f>
        <v>0</v>
      </c>
      <c r="AP205" s="374"/>
      <c r="AQ205" s="373">
        <f>ABS(INDEX(AQ:AQ,MATCH(AQ202,$AA:$AA,0)+5)+INDEX(AQ:AQ,MATCH(AQ202,$AA:$AA,0)+6)+INDEX(AQ:AQ,MATCH(AQ202,$AA:$AA,0)+7))</f>
        <v>0</v>
      </c>
      <c r="AR205" s="374"/>
      <c r="AS205" s="373">
        <f>ABS(INDEX(AS:AS,MATCH(AS202,$AA:$AA,0)+5)+INDEX(AS:AS,MATCH(AS202,$AA:$AA,0)+6)+INDEX(AS:AS,MATCH(AS202,$AA:$AA,0)+7))</f>
        <v>0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38"/>
        <v>Spieler 2</v>
      </c>
      <c r="C206" s="367" t="str">
        <f t="shared" si="238"/>
        <v/>
      </c>
      <c r="D206" s="340">
        <f>IF(AC206=301,"",AC206)</f>
        <v>0</v>
      </c>
      <c r="E206" s="340" t="str">
        <f>IF(AD206=0,"",AD206)</f>
        <v/>
      </c>
      <c r="F206" s="340">
        <f>IF(AE206=301,"",AE206)</f>
        <v>0</v>
      </c>
      <c r="G206" s="340" t="str">
        <f>IF(AF206=0,"",AF206)</f>
        <v/>
      </c>
      <c r="H206" s="340">
        <f>IF(AG206=301,"",AG206)</f>
        <v>0</v>
      </c>
      <c r="I206" s="340" t="str">
        <f>IF(AH206=0,"",AH206)</f>
        <v/>
      </c>
      <c r="J206" s="340">
        <f>IF(AI206=301,"",AI206)</f>
        <v>0</v>
      </c>
      <c r="K206" s="340" t="str">
        <f>IF(AJ206=0,"",AJ206)</f>
        <v/>
      </c>
      <c r="L206" s="340">
        <f>IF(AK206=301,"",AK206)</f>
        <v>0</v>
      </c>
      <c r="M206" s="340" t="str">
        <f>IF(AL206=0,"",AL206)</f>
        <v/>
      </c>
      <c r="N206" s="340">
        <f>IF(AM206=301,"",AM206)</f>
        <v>0</v>
      </c>
      <c r="O206" s="340" t="str">
        <f>IF(AN206=0,"",AN206)</f>
        <v/>
      </c>
      <c r="P206" s="340">
        <f>IF(AO206=301,"",AO206)</f>
        <v>0</v>
      </c>
      <c r="Q206" s="340" t="str">
        <f>IF(AP206=0,"",AP206)</f>
        <v/>
      </c>
      <c r="R206" s="340">
        <f>IF(AQ206=301,"",AQ206)</f>
        <v>0</v>
      </c>
      <c r="S206" s="340" t="str">
        <f>IF(AR206=0,"",AR206)</f>
        <v/>
      </c>
      <c r="T206" s="340">
        <f>IF(AS206=301,"",AS206)</f>
        <v>0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0</v>
      </c>
      <c r="AD206" s="376"/>
      <c r="AE206" s="375">
        <f>ABS(INDEX(AE:AE,MATCH(AE202,$AA:$AA,0)+8)+INDEX(AE:AE,MATCH(AE202,$AA:$AA,0)+9)+INDEX(AE:AE,MATCH(AE202,$AA:$AA,0)+10))</f>
        <v>0</v>
      </c>
      <c r="AF206" s="376"/>
      <c r="AG206" s="375">
        <f>ABS(INDEX(AG:AG,MATCH(AG202,$AA:$AA,0)+8)+INDEX(AG:AG,MATCH(AG202,$AA:$AA,0)+9)+INDEX(AG:AG,MATCH(AG202,$AA:$AA,0)+10))</f>
        <v>0</v>
      </c>
      <c r="AH206" s="376"/>
      <c r="AI206" s="375">
        <f>ABS(INDEX(AI:AI,MATCH(AI202,$AA:$AA,0)+8)+INDEX(AI:AI,MATCH(AI202,$AA:$AA,0)+9)+INDEX(AI:AI,MATCH(AI202,$AA:$AA,0)+10))</f>
        <v>0</v>
      </c>
      <c r="AJ206" s="376"/>
      <c r="AK206" s="375">
        <f>ABS(INDEX(AK:AK,MATCH(AK202,$AA:$AA,0)+8)+INDEX(AK:AK,MATCH(AK202,$AA:$AA,0)+9)+INDEX(AK:AK,MATCH(AK202,$AA:$AA,0)+10))</f>
        <v>0</v>
      </c>
      <c r="AL206" s="376"/>
      <c r="AM206" s="375">
        <f>ABS(INDEX(AM:AM,MATCH(AM202,$AA:$AA,0)+8)+INDEX(AM:AM,MATCH(AM202,$AA:$AA,0)+9)+INDEX(AM:AM,MATCH(AM202,$AA:$AA,0)+10))</f>
        <v>0</v>
      </c>
      <c r="AN206" s="376"/>
      <c r="AO206" s="375">
        <f>ABS(INDEX(AO:AO,MATCH(AO202,$AA:$AA,0)+8)+INDEX(AO:AO,MATCH(AO202,$AA:$AA,0)+9)+INDEX(AO:AO,MATCH(AO202,$AA:$AA,0)+10))</f>
        <v>0</v>
      </c>
      <c r="AP206" s="376"/>
      <c r="AQ206" s="375">
        <f>ABS(INDEX(AQ:AQ,MATCH(AQ202,$AA:$AA,0)+8)+INDEX(AQ:AQ,MATCH(AQ202,$AA:$AA,0)+9)+INDEX(AQ:AQ,MATCH(AQ202,$AA:$AA,0)+10))</f>
        <v>0</v>
      </c>
      <c r="AR206" s="376"/>
      <c r="AS206" s="375">
        <f>ABS(INDEX(AS:AS,MATCH(AS202,$AA:$AA,0)+8)+INDEX(AS:AS,MATCH(AS202,$AA:$AA,0)+9)+INDEX(AS:AS,MATCH(AS202,$AA:$AA,0)+10))</f>
        <v>0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38"/>
        <v>Spieler 3</v>
      </c>
      <c r="C207" s="367" t="str">
        <f t="shared" si="238"/>
        <v/>
      </c>
      <c r="D207" s="340">
        <f>IF(AC207=301,"",AC207)</f>
        <v>0</v>
      </c>
      <c r="E207" s="340" t="str">
        <f>IF(AD207=0,"",AD207)</f>
        <v/>
      </c>
      <c r="F207" s="340">
        <f>IF(AE207=301,"",AE207)</f>
        <v>0</v>
      </c>
      <c r="G207" s="340" t="str">
        <f>IF(AF207=0,"",AF207)</f>
        <v/>
      </c>
      <c r="H207" s="340">
        <f>IF(AG207=301,"",AG207)</f>
        <v>0</v>
      </c>
      <c r="I207" s="340" t="str">
        <f>IF(AH207=0,"",AH207)</f>
        <v/>
      </c>
      <c r="J207" s="340">
        <f>IF(AI207=301,"",AI207)</f>
        <v>0</v>
      </c>
      <c r="K207" s="340" t="str">
        <f>IF(AJ207=0,"",AJ207)</f>
        <v/>
      </c>
      <c r="L207" s="340">
        <f>IF(AK207=301,"",AK207)</f>
        <v>0</v>
      </c>
      <c r="M207" s="340" t="str">
        <f>IF(AL207=0,"",AL207)</f>
        <v/>
      </c>
      <c r="N207" s="340">
        <f>IF(AM207=301,"",AM207)</f>
        <v>0</v>
      </c>
      <c r="O207" s="340" t="str">
        <f>IF(AN207=0,"",AN207)</f>
        <v/>
      </c>
      <c r="P207" s="340">
        <f>IF(AO207=301,"",AO207)</f>
        <v>0</v>
      </c>
      <c r="Q207" s="340" t="str">
        <f>IF(AP207=0,"",AP207)</f>
        <v/>
      </c>
      <c r="R207" s="340">
        <f>IF(AQ207=301,"",AQ207)</f>
        <v>0</v>
      </c>
      <c r="S207" s="340" t="str">
        <f>IF(AR207=0,"",AR207)</f>
        <v/>
      </c>
      <c r="T207" s="340">
        <f>IF(AS207=301,"",AS207)</f>
        <v>0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0</v>
      </c>
      <c r="AD207" s="376"/>
      <c r="AE207" s="375">
        <f>ABS(INDEX(AE:AE,MATCH(AE202,$AA:$AA,0)+11)+INDEX(AE:AE,MATCH(AE202,$AA:$AA,0)+12)+INDEX(AE:AE,MATCH(AE202,$AA:$AA,0)+13))</f>
        <v>0</v>
      </c>
      <c r="AF207" s="376"/>
      <c r="AG207" s="375">
        <f>ABS(INDEX(AG:AG,MATCH(AG202,$AA:$AA,0)+11)+INDEX(AG:AG,MATCH(AG202,$AA:$AA,0)+12)+INDEX(AG:AG,MATCH(AG202,$AA:$AA,0)+13))</f>
        <v>0</v>
      </c>
      <c r="AH207" s="376"/>
      <c r="AI207" s="375">
        <f>ABS(INDEX(AI:AI,MATCH(AI202,$AA:$AA,0)+11)+INDEX(AI:AI,MATCH(AI202,$AA:$AA,0)+12)+INDEX(AI:AI,MATCH(AI202,$AA:$AA,0)+13))</f>
        <v>0</v>
      </c>
      <c r="AJ207" s="376"/>
      <c r="AK207" s="375">
        <f>ABS(INDEX(AK:AK,MATCH(AK202,$AA:$AA,0)+11)+INDEX(AK:AK,MATCH(AK202,$AA:$AA,0)+12)+INDEX(AK:AK,MATCH(AK202,$AA:$AA,0)+13))</f>
        <v>0</v>
      </c>
      <c r="AL207" s="376"/>
      <c r="AM207" s="375">
        <f>ABS(INDEX(AM:AM,MATCH(AM202,$AA:$AA,0)+11)+INDEX(AM:AM,MATCH(AM202,$AA:$AA,0)+12)+INDEX(AM:AM,MATCH(AM202,$AA:$AA,0)+13))</f>
        <v>0</v>
      </c>
      <c r="AN207" s="376"/>
      <c r="AO207" s="375">
        <f>ABS(INDEX(AO:AO,MATCH(AO202,$AA:$AA,0)+11)+INDEX(AO:AO,MATCH(AO202,$AA:$AA,0)+12)+INDEX(AO:AO,MATCH(AO202,$AA:$AA,0)+13))</f>
        <v>0</v>
      </c>
      <c r="AP207" s="376"/>
      <c r="AQ207" s="375">
        <f>ABS(INDEX(AQ:AQ,MATCH(AQ202,$AA:$AA,0)+11)+INDEX(AQ:AQ,MATCH(AQ202,$AA:$AA,0)+12)+INDEX(AQ:AQ,MATCH(AQ202,$AA:$AA,0)+13))</f>
        <v>0</v>
      </c>
      <c r="AR207" s="376"/>
      <c r="AS207" s="375">
        <f>ABS(INDEX(AS:AS,MATCH(AS202,$AA:$AA,0)+11)+INDEX(AS:AS,MATCH(AS202,$AA:$AA,0)+12)+INDEX(AS:AS,MATCH(AS202,$AA:$AA,0)+13))</f>
        <v>0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38"/>
        <v>Spieler 4</v>
      </c>
      <c r="C208" s="367" t="str">
        <f t="shared" si="238"/>
        <v/>
      </c>
      <c r="D208" s="340">
        <f>IF(AC208=301,"",AC208)</f>
        <v>0</v>
      </c>
      <c r="E208" s="340" t="str">
        <f>IF(AD208=0,"",AD208)</f>
        <v/>
      </c>
      <c r="F208" s="340">
        <f>IF(AE208=301,"",AE208)</f>
        <v>0</v>
      </c>
      <c r="G208" s="340" t="str">
        <f>IF(AF208=0,"",AF208)</f>
        <v/>
      </c>
      <c r="H208" s="340">
        <f>IF(AG208=301,"",AG208)</f>
        <v>0</v>
      </c>
      <c r="I208" s="340" t="str">
        <f>IF(AH208=0,"",AH208)</f>
        <v/>
      </c>
      <c r="J208" s="340">
        <f>IF(AI208=301,"",AI208)</f>
        <v>0</v>
      </c>
      <c r="K208" s="340" t="str">
        <f>IF(AJ208=0,"",AJ208)</f>
        <v/>
      </c>
      <c r="L208" s="340">
        <f>IF(AK208=301,"",AK208)</f>
        <v>0</v>
      </c>
      <c r="M208" s="340" t="str">
        <f>IF(AL208=0,"",AL208)</f>
        <v/>
      </c>
      <c r="N208" s="340">
        <f>IF(AM208=301,"",AM208)</f>
        <v>0</v>
      </c>
      <c r="O208" s="340" t="str">
        <f>IF(AN208=0,"",AN208)</f>
        <v/>
      </c>
      <c r="P208" s="340">
        <f>IF(AO208=301,"",AO208)</f>
        <v>0</v>
      </c>
      <c r="Q208" s="340" t="str">
        <f>IF(AP208=0,"",AP208)</f>
        <v/>
      </c>
      <c r="R208" s="340">
        <f>IF(AQ208=301,"",AQ208)</f>
        <v>0</v>
      </c>
      <c r="S208" s="340" t="str">
        <f>IF(AR208=0,"",AR208)</f>
        <v/>
      </c>
      <c r="T208" s="340">
        <f>IF(AS208=301,"",AS208)</f>
        <v>0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0</v>
      </c>
      <c r="AD208" s="376"/>
      <c r="AE208" s="375">
        <f>ABS(INDEX(AE:AE,MATCH(AE202,$AA:$AA,0)+14)+INDEX(AE:AE,MATCH(AE202,$AA:$AA,0)+15)+INDEX(AE:AE,MATCH(AE202,$AA:$AA,0)+16))</f>
        <v>0</v>
      </c>
      <c r="AF208" s="376"/>
      <c r="AG208" s="375">
        <f>ABS(INDEX(AG:AG,MATCH(AG202,$AA:$AA,0)+14)+INDEX(AG:AG,MATCH(AG202,$AA:$AA,0)+15)+INDEX(AG:AG,MATCH(AG202,$AA:$AA,0)+16))</f>
        <v>0</v>
      </c>
      <c r="AH208" s="376"/>
      <c r="AI208" s="375">
        <f>ABS(INDEX(AI:AI,MATCH(AI202,$AA:$AA,0)+14)+INDEX(AI:AI,MATCH(AI202,$AA:$AA,0)+15)+INDEX(AI:AI,MATCH(AI202,$AA:$AA,0)+16))</f>
        <v>0</v>
      </c>
      <c r="AJ208" s="376"/>
      <c r="AK208" s="375">
        <f>ABS(INDEX(AK:AK,MATCH(AK202,$AA:$AA,0)+14)+INDEX(AK:AK,MATCH(AK202,$AA:$AA,0)+15)+INDEX(AK:AK,MATCH(AK202,$AA:$AA,0)+16))</f>
        <v>0</v>
      </c>
      <c r="AL208" s="376"/>
      <c r="AM208" s="375">
        <f>ABS(INDEX(AM:AM,MATCH(AM202,$AA:$AA,0)+14)+INDEX(AM:AM,MATCH(AM202,$AA:$AA,0)+15)+INDEX(AM:AM,MATCH(AM202,$AA:$AA,0)+16))</f>
        <v>0</v>
      </c>
      <c r="AN208" s="376"/>
      <c r="AO208" s="375">
        <f>ABS(INDEX(AO:AO,MATCH(AO202,$AA:$AA,0)+14)+INDEX(AO:AO,MATCH(AO202,$AA:$AA,0)+15)+INDEX(AO:AO,MATCH(AO202,$AA:$AA,0)+16))</f>
        <v>0</v>
      </c>
      <c r="AP208" s="376"/>
      <c r="AQ208" s="375">
        <f>ABS(INDEX(AQ:AQ,MATCH(AQ202,$AA:$AA,0)+14)+INDEX(AQ:AQ,MATCH(AQ202,$AA:$AA,0)+15)+INDEX(AQ:AQ,MATCH(AQ202,$AA:$AA,0)+16))</f>
        <v>0</v>
      </c>
      <c r="AR208" s="376"/>
      <c r="AS208" s="375">
        <f>ABS(INDEX(AS:AS,MATCH(AS202,$AA:$AA,0)+14)+INDEX(AS:AS,MATCH(AS202,$AA:$AA,0)+15)+INDEX(AS:AS,MATCH(AS202,$AA:$AA,0)+16))</f>
        <v>0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38"/>
        <v>Gesamt</v>
      </c>
      <c r="C209" s="356" t="str">
        <f t="shared" si="238"/>
        <v/>
      </c>
      <c r="D209" s="339">
        <f>IF(AC209=1505,"",AC209)</f>
        <v>0</v>
      </c>
      <c r="E209" s="339" t="str">
        <f>IF(AD209=0,"",AD209)</f>
        <v/>
      </c>
      <c r="F209" s="339">
        <f>IF(AE209=1505,"",AE209)</f>
        <v>0</v>
      </c>
      <c r="G209" s="339" t="str">
        <f>IF(AF209=0,"",AF209)</f>
        <v/>
      </c>
      <c r="H209" s="339">
        <f>IF(AG209=1505,"",AG209)</f>
        <v>0</v>
      </c>
      <c r="I209" s="339" t="str">
        <f>IF(AH209=0,"",AH209)</f>
        <v/>
      </c>
      <c r="J209" s="339">
        <f>IF(AI209=1505,"",AI209)</f>
        <v>0</v>
      </c>
      <c r="K209" s="339" t="str">
        <f>IF(AJ209=0,"",AJ209)</f>
        <v/>
      </c>
      <c r="L209" s="339">
        <f>IF(AK209=1505,"",AK209)</f>
        <v>0</v>
      </c>
      <c r="M209" s="339" t="str">
        <f>IF(AL209=0,"",AL209)</f>
        <v/>
      </c>
      <c r="N209" s="339">
        <f>IF(AM209=1505,"",AM209)</f>
        <v>0</v>
      </c>
      <c r="O209" s="339" t="str">
        <f>IF(AN209=0,"",AN209)</f>
        <v/>
      </c>
      <c r="P209" s="339">
        <f>IF(AO209=1505,"",AO209)</f>
        <v>0</v>
      </c>
      <c r="Q209" s="339" t="str">
        <f>IF(AP209=0,"",AP209)</f>
        <v/>
      </c>
      <c r="R209" s="339">
        <f>IF(AQ209=1505,"",AQ209)</f>
        <v>0</v>
      </c>
      <c r="S209" s="339" t="str">
        <f>IF(AR209=0,"",AR209)</f>
        <v/>
      </c>
      <c r="T209" s="339">
        <f>IF(AS209=1505,"",AS209)</f>
        <v>0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0</v>
      </c>
      <c r="AD209" s="356"/>
      <c r="AE209" s="355">
        <f>SUM(AE205:AE208)</f>
        <v>0</v>
      </c>
      <c r="AF209" s="356"/>
      <c r="AG209" s="355">
        <f>SUM(AG205:AG208)</f>
        <v>0</v>
      </c>
      <c r="AH209" s="356"/>
      <c r="AI209" s="355">
        <f>SUM(AI205:AI208)</f>
        <v>0</v>
      </c>
      <c r="AJ209" s="356"/>
      <c r="AK209" s="355">
        <f>SUM(AK205:AK208)</f>
        <v>0</v>
      </c>
      <c r="AL209" s="356"/>
      <c r="AM209" s="355">
        <f>SUM(AM205:AM208)</f>
        <v>0</v>
      </c>
      <c r="AN209" s="356"/>
      <c r="AO209" s="355">
        <f>SUM(AO205:AO208)</f>
        <v>0</v>
      </c>
      <c r="AP209" s="356"/>
      <c r="AQ209" s="355">
        <f>SUM(AQ205:AQ208)</f>
        <v>0</v>
      </c>
      <c r="AR209" s="356"/>
      <c r="AS209" s="355">
        <f>SUM(AS205:AS208)</f>
        <v>0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15.02./16.02.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15.02./16.02.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Regensburg Super Bowl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9">
        <f>IF(AD217="","",AD217)</f>
        <v>0</v>
      </c>
      <c r="F217" s="75" t="str">
        <f t="shared" ref="F217:F230" si="239">IF(AE217=0,"",AE217)</f>
        <v/>
      </c>
      <c r="G217" s="349">
        <f>IF(AF217="","",AF217)</f>
        <v>0</v>
      </c>
      <c r="H217" s="75" t="str">
        <f t="shared" ref="H217:H230" si="240">IF(AG217=0,"",AG217)</f>
        <v/>
      </c>
      <c r="I217" s="349">
        <f>IF(AH217="","",AH217)</f>
        <v>0</v>
      </c>
      <c r="J217" s="75" t="str">
        <f t="shared" ref="J217:J230" si="241">IF(AI217=0,"",AI217)</f>
        <v/>
      </c>
      <c r="K217" s="349">
        <f>IF(AJ217="","",AJ217)</f>
        <v>0</v>
      </c>
      <c r="L217" s="75" t="str">
        <f t="shared" ref="L217:L230" si="242">IF(AK217=0,"",AK217)</f>
        <v/>
      </c>
      <c r="M217" s="349">
        <f>IF(AL217="","",AL217)</f>
        <v>0</v>
      </c>
      <c r="N217" s="75" t="str">
        <f>IF(AM217=0,"",AM217)</f>
        <v/>
      </c>
      <c r="O217" s="349">
        <f>IF(AN217="","",AN217)</f>
        <v>0</v>
      </c>
      <c r="P217" s="75" t="str">
        <f t="shared" ref="P217:P230" si="243">IF(AO217=0,"",AO217)</f>
        <v/>
      </c>
      <c r="Q217" s="349">
        <f>IF(AP217="","",AP217)</f>
        <v>0</v>
      </c>
      <c r="R217" s="75" t="str">
        <f t="shared" ref="R217:R230" si="244">IF(AQ217=0,"",AQ217)</f>
        <v/>
      </c>
      <c r="S217" s="349">
        <f>IF(AR217="","",AR217)</f>
        <v>0</v>
      </c>
      <c r="T217" s="75" t="str">
        <f t="shared" ref="T217:T230" si="245">IF(AS217=0,"",AS217)</f>
        <v/>
      </c>
      <c r="U217" s="349">
        <f>IF(AT217="","",AT217)</f>
        <v>0</v>
      </c>
      <c r="V217" s="75" t="str">
        <f t="shared" ref="V217:V230" si="246">IF(AU217=0,"",AU217)</f>
        <v/>
      </c>
      <c r="W217" s="349">
        <f>IF(AV217="","",AV217)</f>
        <v>0</v>
      </c>
      <c r="Z217" s="352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48">IF(AC217=0,"",AC217)</f>
        <v/>
      </c>
      <c r="BI217" s="215" t="str">
        <f t="shared" ref="BI217:BI228" si="249">IF(AE217=0,"",AE217)</f>
        <v/>
      </c>
      <c r="BJ217" s="215" t="str">
        <f t="shared" ref="BJ217:BJ228" si="250">IF(AG217=0,"",AG217)</f>
        <v/>
      </c>
      <c r="BK217" s="215" t="str">
        <f t="shared" ref="BK217:BK228" si="251">IF(AI217=0,"",AI217)</f>
        <v/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00000000000001" customHeight="1" x14ac:dyDescent="0.25">
      <c r="A218" s="369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50"/>
      <c r="F218" s="78" t="str">
        <f t="shared" si="239"/>
        <v/>
      </c>
      <c r="G218" s="350"/>
      <c r="H218" s="78" t="str">
        <f t="shared" si="240"/>
        <v/>
      </c>
      <c r="I218" s="350"/>
      <c r="J218" s="78" t="str">
        <f t="shared" si="241"/>
        <v/>
      </c>
      <c r="K218" s="350"/>
      <c r="L218" s="78" t="str">
        <f t="shared" si="242"/>
        <v/>
      </c>
      <c r="M218" s="350"/>
      <c r="N218" s="78" t="str">
        <f t="shared" ref="N218:N230" si="259">IF(AM218=0,"",AM218)</f>
        <v/>
      </c>
      <c r="O218" s="350"/>
      <c r="P218" s="78" t="str">
        <f t="shared" si="243"/>
        <v/>
      </c>
      <c r="Q218" s="350"/>
      <c r="R218" s="78" t="str">
        <f t="shared" si="244"/>
        <v/>
      </c>
      <c r="S218" s="350"/>
      <c r="T218" s="78" t="str">
        <f t="shared" si="245"/>
        <v/>
      </c>
      <c r="U218" s="350"/>
      <c r="V218" s="78" t="str">
        <f t="shared" si="246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2.1799999999999999E-7</v>
      </c>
      <c r="BU218" s="215" t="str">
        <f t="shared" ref="BU218:BU228" si="266">+BU217</f>
        <v>BC EMAX Unterföhring 2</v>
      </c>
      <c r="BV218" s="214">
        <f t="shared" ref="BV218:BV228" si="267">RANK(BT218,BT:BT)</f>
        <v>35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00000000000001" customHeight="1" thickBot="1" x14ac:dyDescent="0.3">
      <c r="A219" s="370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1"/>
      <c r="F219" s="69" t="str">
        <f t="shared" si="239"/>
        <v/>
      </c>
      <c r="G219" s="351"/>
      <c r="H219" s="69" t="str">
        <f t="shared" si="240"/>
        <v/>
      </c>
      <c r="I219" s="351"/>
      <c r="J219" s="69" t="str">
        <f t="shared" si="241"/>
        <v/>
      </c>
      <c r="K219" s="351"/>
      <c r="L219" s="69" t="str">
        <f t="shared" si="242"/>
        <v/>
      </c>
      <c r="M219" s="351"/>
      <c r="N219" s="69" t="str">
        <f t="shared" si="259"/>
        <v/>
      </c>
      <c r="O219" s="351"/>
      <c r="P219" s="69" t="str">
        <f t="shared" si="243"/>
        <v/>
      </c>
      <c r="Q219" s="351"/>
      <c r="R219" s="69" t="str">
        <f t="shared" si="244"/>
        <v/>
      </c>
      <c r="S219" s="351"/>
      <c r="T219" s="69" t="str">
        <f t="shared" si="245"/>
        <v/>
      </c>
      <c r="U219" s="351"/>
      <c r="V219" s="69" t="str">
        <f t="shared" si="246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2.1899999999999999E-7</v>
      </c>
      <c r="BU219" s="215" t="str">
        <f t="shared" si="266"/>
        <v>BC EMAX Unterföhring 2</v>
      </c>
      <c r="BV219" s="214">
        <f t="shared" si="267"/>
        <v>34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00000000000001" customHeight="1" x14ac:dyDescent="0.25">
      <c r="A220" s="368" t="s">
        <v>2</v>
      </c>
      <c r="B220" s="73" t="str">
        <f t="shared" si="258"/>
        <v/>
      </c>
      <c r="C220" s="74" t="str">
        <f t="shared" si="258"/>
        <v/>
      </c>
      <c r="D220" s="75" t="str">
        <f t="shared" si="258"/>
        <v/>
      </c>
      <c r="E220" s="349">
        <f>IF(AD220="","",AD220)</f>
        <v>0</v>
      </c>
      <c r="F220" s="75" t="str">
        <f t="shared" si="239"/>
        <v/>
      </c>
      <c r="G220" s="349">
        <f>IF(AF220="","",AF220)</f>
        <v>0</v>
      </c>
      <c r="H220" s="75" t="str">
        <f t="shared" si="240"/>
        <v/>
      </c>
      <c r="I220" s="349">
        <f>IF(AH220="","",AH220)</f>
        <v>0</v>
      </c>
      <c r="J220" s="75" t="str">
        <f t="shared" si="241"/>
        <v/>
      </c>
      <c r="K220" s="349">
        <f>IF(AJ220="","",AJ220)</f>
        <v>0</v>
      </c>
      <c r="L220" s="75" t="str">
        <f t="shared" si="242"/>
        <v/>
      </c>
      <c r="M220" s="349">
        <f>IF(AL220="","",AL220)</f>
        <v>0</v>
      </c>
      <c r="N220" s="75" t="str">
        <f t="shared" si="259"/>
        <v/>
      </c>
      <c r="O220" s="349">
        <f>IF(AN220="","",AN220)</f>
        <v>0</v>
      </c>
      <c r="P220" s="75" t="str">
        <f t="shared" si="243"/>
        <v/>
      </c>
      <c r="Q220" s="349">
        <f>IF(AP220="","",AP220)</f>
        <v>0</v>
      </c>
      <c r="R220" s="75" t="str">
        <f t="shared" si="244"/>
        <v/>
      </c>
      <c r="S220" s="349">
        <f>IF(AR220="","",AR220)</f>
        <v>0</v>
      </c>
      <c r="T220" s="75" t="str">
        <f t="shared" si="245"/>
        <v/>
      </c>
      <c r="U220" s="349">
        <f>IF(AT220="","",AT220)</f>
        <v>0</v>
      </c>
      <c r="V220" s="75" t="str">
        <f t="shared" si="246"/>
        <v/>
      </c>
      <c r="W220" s="349">
        <f>IF(AV220="","",AV220)</f>
        <v>0</v>
      </c>
      <c r="Z220" s="352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0"/>
        <v>0</v>
      </c>
      <c r="BE220" s="213">
        <f t="shared" si="261"/>
        <v>0</v>
      </c>
      <c r="BF220" s="215">
        <f t="shared" si="262"/>
        <v>0</v>
      </c>
      <c r="BG220" s="215">
        <f t="shared" si="263"/>
        <v>0</v>
      </c>
      <c r="BH220" s="215" t="str">
        <f t="shared" si="248"/>
        <v/>
      </c>
      <c r="BI220" s="215" t="str">
        <f t="shared" si="249"/>
        <v/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0</v>
      </c>
      <c r="BT220" s="215">
        <f t="shared" si="265"/>
        <v>2.2000000000000001E-7</v>
      </c>
      <c r="BU220" s="215" t="str">
        <f t="shared" si="266"/>
        <v>BC EMAX Unterföhring 2</v>
      </c>
      <c r="BV220" s="214">
        <f t="shared" si="267"/>
        <v>33</v>
      </c>
      <c r="BW220" s="215">
        <f t="shared" si="268"/>
        <v>0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00000000000001" customHeight="1" x14ac:dyDescent="0.25">
      <c r="A221" s="369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50"/>
      <c r="F221" s="78" t="str">
        <f t="shared" si="239"/>
        <v/>
      </c>
      <c r="G221" s="350"/>
      <c r="H221" s="78" t="str">
        <f t="shared" si="240"/>
        <v/>
      </c>
      <c r="I221" s="350"/>
      <c r="J221" s="78" t="str">
        <f t="shared" si="241"/>
        <v/>
      </c>
      <c r="K221" s="350"/>
      <c r="L221" s="78" t="str">
        <f t="shared" si="242"/>
        <v/>
      </c>
      <c r="M221" s="350"/>
      <c r="N221" s="78" t="str">
        <f t="shared" si="259"/>
        <v/>
      </c>
      <c r="O221" s="350"/>
      <c r="P221" s="78" t="str">
        <f t="shared" si="243"/>
        <v/>
      </c>
      <c r="Q221" s="350"/>
      <c r="R221" s="78" t="str">
        <f t="shared" si="244"/>
        <v/>
      </c>
      <c r="S221" s="350"/>
      <c r="T221" s="78" t="str">
        <f t="shared" si="245"/>
        <v/>
      </c>
      <c r="U221" s="350"/>
      <c r="V221" s="78" t="str">
        <f t="shared" si="246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2.2100000000000001E-7</v>
      </c>
      <c r="BU221" s="215" t="str">
        <f t="shared" si="266"/>
        <v>BC EMAX Unterföhring 2</v>
      </c>
      <c r="BV221" s="214">
        <f t="shared" si="267"/>
        <v>32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00000000000001" customHeight="1" thickBot="1" x14ac:dyDescent="0.3">
      <c r="A222" s="370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1"/>
      <c r="F222" s="69" t="str">
        <f t="shared" si="239"/>
        <v/>
      </c>
      <c r="G222" s="351"/>
      <c r="H222" s="69" t="str">
        <f t="shared" si="240"/>
        <v/>
      </c>
      <c r="I222" s="351"/>
      <c r="J222" s="69" t="str">
        <f t="shared" si="241"/>
        <v/>
      </c>
      <c r="K222" s="351"/>
      <c r="L222" s="69" t="str">
        <f t="shared" si="242"/>
        <v/>
      </c>
      <c r="M222" s="351"/>
      <c r="N222" s="69" t="str">
        <f t="shared" si="259"/>
        <v/>
      </c>
      <c r="O222" s="351"/>
      <c r="P222" s="69" t="str">
        <f t="shared" si="243"/>
        <v/>
      </c>
      <c r="Q222" s="351"/>
      <c r="R222" s="69" t="str">
        <f t="shared" si="244"/>
        <v/>
      </c>
      <c r="S222" s="351"/>
      <c r="T222" s="69" t="str">
        <f t="shared" si="245"/>
        <v/>
      </c>
      <c r="U222" s="351"/>
      <c r="V222" s="69" t="str">
        <f t="shared" si="246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2.22E-7</v>
      </c>
      <c r="BU222" s="215" t="str">
        <f t="shared" si="266"/>
        <v>BC EMAX Unterföhring 2</v>
      </c>
      <c r="BV222" s="214">
        <f t="shared" si="267"/>
        <v>31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00000000000001" customHeight="1" x14ac:dyDescent="0.25">
      <c r="A223" s="368" t="s">
        <v>3</v>
      </c>
      <c r="B223" s="73" t="str">
        <f t="shared" si="258"/>
        <v/>
      </c>
      <c r="C223" s="74" t="str">
        <f t="shared" si="258"/>
        <v/>
      </c>
      <c r="D223" s="75" t="str">
        <f t="shared" si="258"/>
        <v/>
      </c>
      <c r="E223" s="349">
        <f>IF(AD223="","",AD223)</f>
        <v>0</v>
      </c>
      <c r="F223" s="75" t="str">
        <f t="shared" si="239"/>
        <v/>
      </c>
      <c r="G223" s="349">
        <f>IF(AF223="","",AF223)</f>
        <v>0</v>
      </c>
      <c r="H223" s="75" t="str">
        <f t="shared" si="240"/>
        <v/>
      </c>
      <c r="I223" s="349">
        <f>IF(AH223="","",AH223)</f>
        <v>0</v>
      </c>
      <c r="J223" s="75" t="str">
        <f t="shared" si="241"/>
        <v/>
      </c>
      <c r="K223" s="349">
        <f>IF(AJ223="","",AJ223)</f>
        <v>0</v>
      </c>
      <c r="L223" s="75" t="str">
        <f t="shared" si="242"/>
        <v/>
      </c>
      <c r="M223" s="349">
        <f>IF(AL223="","",AL223)</f>
        <v>0</v>
      </c>
      <c r="N223" s="75" t="str">
        <f t="shared" si="259"/>
        <v/>
      </c>
      <c r="O223" s="349">
        <f>IF(AN223="","",AN223)</f>
        <v>0</v>
      </c>
      <c r="P223" s="75" t="str">
        <f t="shared" si="243"/>
        <v/>
      </c>
      <c r="Q223" s="349">
        <f>IF(AP223="","",AP223)</f>
        <v>0</v>
      </c>
      <c r="R223" s="75" t="str">
        <f t="shared" si="244"/>
        <v/>
      </c>
      <c r="S223" s="349">
        <f>IF(AR223="","",AR223)</f>
        <v>0</v>
      </c>
      <c r="T223" s="75" t="str">
        <f t="shared" si="245"/>
        <v/>
      </c>
      <c r="U223" s="349">
        <f>IF(AT223="","",AT223)</f>
        <v>0</v>
      </c>
      <c r="V223" s="75" t="str">
        <f t="shared" si="246"/>
        <v/>
      </c>
      <c r="W223" s="349">
        <f>IF(AV223="","",AV223)</f>
        <v>0</v>
      </c>
      <c r="Z223" s="352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0"/>
        <v>0</v>
      </c>
      <c r="BE223" s="213">
        <f t="shared" si="261"/>
        <v>0</v>
      </c>
      <c r="BF223" s="215">
        <f t="shared" si="262"/>
        <v>0</v>
      </c>
      <c r="BG223" s="215">
        <f t="shared" si="263"/>
        <v>0</v>
      </c>
      <c r="BH223" s="215" t="str">
        <f t="shared" si="248"/>
        <v/>
      </c>
      <c r="BI223" s="215" t="str">
        <f t="shared" si="249"/>
        <v/>
      </c>
      <c r="BJ223" s="215" t="str">
        <f t="shared" si="250"/>
        <v/>
      </c>
      <c r="BK223" s="215" t="str">
        <f t="shared" si="251"/>
        <v/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0</v>
      </c>
      <c r="BT223" s="215">
        <f t="shared" si="265"/>
        <v>2.23E-7</v>
      </c>
      <c r="BU223" s="215" t="str">
        <f t="shared" si="266"/>
        <v>BC EMAX Unterföhring 2</v>
      </c>
      <c r="BV223" s="214">
        <f t="shared" si="267"/>
        <v>30</v>
      </c>
      <c r="BW223" s="215">
        <f t="shared" si="268"/>
        <v>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00000000000001" customHeight="1" x14ac:dyDescent="0.25">
      <c r="A224" s="369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50"/>
      <c r="F224" s="78" t="str">
        <f t="shared" si="239"/>
        <v/>
      </c>
      <c r="G224" s="350"/>
      <c r="H224" s="78" t="str">
        <f t="shared" si="240"/>
        <v/>
      </c>
      <c r="I224" s="350"/>
      <c r="J224" s="78" t="str">
        <f t="shared" si="241"/>
        <v/>
      </c>
      <c r="K224" s="350"/>
      <c r="L224" s="78" t="str">
        <f t="shared" si="242"/>
        <v/>
      </c>
      <c r="M224" s="350"/>
      <c r="N224" s="78" t="str">
        <f t="shared" si="259"/>
        <v/>
      </c>
      <c r="O224" s="350"/>
      <c r="P224" s="78" t="str">
        <f t="shared" si="243"/>
        <v/>
      </c>
      <c r="Q224" s="350"/>
      <c r="R224" s="78" t="str">
        <f t="shared" si="244"/>
        <v/>
      </c>
      <c r="S224" s="350"/>
      <c r="T224" s="78" t="str">
        <f t="shared" si="245"/>
        <v/>
      </c>
      <c r="U224" s="350"/>
      <c r="V224" s="78" t="str">
        <f t="shared" si="246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2.2399999999999999E-7</v>
      </c>
      <c r="BU224" s="215" t="str">
        <f t="shared" si="266"/>
        <v>BC EMAX Unterföhring 2</v>
      </c>
      <c r="BV224" s="214">
        <f t="shared" si="267"/>
        <v>29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00000000000001" customHeight="1" thickBot="1" x14ac:dyDescent="0.3">
      <c r="A225" s="370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1"/>
      <c r="F225" s="69" t="str">
        <f t="shared" si="239"/>
        <v/>
      </c>
      <c r="G225" s="351"/>
      <c r="H225" s="69" t="str">
        <f t="shared" si="240"/>
        <v/>
      </c>
      <c r="I225" s="351"/>
      <c r="J225" s="69" t="str">
        <f t="shared" si="241"/>
        <v/>
      </c>
      <c r="K225" s="351"/>
      <c r="L225" s="69" t="str">
        <f t="shared" si="242"/>
        <v/>
      </c>
      <c r="M225" s="351"/>
      <c r="N225" s="69" t="str">
        <f t="shared" si="259"/>
        <v/>
      </c>
      <c r="O225" s="351"/>
      <c r="P225" s="69" t="str">
        <f t="shared" si="243"/>
        <v/>
      </c>
      <c r="Q225" s="351"/>
      <c r="R225" s="69" t="str">
        <f t="shared" si="244"/>
        <v/>
      </c>
      <c r="S225" s="351"/>
      <c r="T225" s="69" t="str">
        <f t="shared" si="245"/>
        <v/>
      </c>
      <c r="U225" s="351"/>
      <c r="V225" s="69" t="str">
        <f t="shared" si="246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2.2499999999999999E-7</v>
      </c>
      <c r="BU225" s="215" t="str">
        <f t="shared" si="266"/>
        <v>BC EMAX Unterföhring 2</v>
      </c>
      <c r="BV225" s="214">
        <f t="shared" si="267"/>
        <v>28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00000000000001" customHeight="1" x14ac:dyDescent="0.25">
      <c r="A226" s="368" t="s">
        <v>11</v>
      </c>
      <c r="B226" s="73" t="str">
        <f>IF(AA226=0,"",AA226)</f>
        <v/>
      </c>
      <c r="C226" s="74" t="str">
        <f t="shared" si="258"/>
        <v/>
      </c>
      <c r="D226" s="75" t="str">
        <f t="shared" si="258"/>
        <v/>
      </c>
      <c r="E226" s="349">
        <f>IF(AD226="","",AD226)</f>
        <v>0</v>
      </c>
      <c r="F226" s="75" t="str">
        <f t="shared" si="239"/>
        <v/>
      </c>
      <c r="G226" s="349">
        <f>IF(AF226="","",AF226)</f>
        <v>0</v>
      </c>
      <c r="H226" s="75" t="str">
        <f t="shared" si="240"/>
        <v/>
      </c>
      <c r="I226" s="349">
        <f>IF(AH226="","",AH226)</f>
        <v>0</v>
      </c>
      <c r="J226" s="75" t="str">
        <f t="shared" si="241"/>
        <v/>
      </c>
      <c r="K226" s="349">
        <f>IF(AJ226="","",AJ226)</f>
        <v>0</v>
      </c>
      <c r="L226" s="75" t="str">
        <f t="shared" si="242"/>
        <v/>
      </c>
      <c r="M226" s="349">
        <f>IF(AL226="","",AL226)</f>
        <v>0</v>
      </c>
      <c r="N226" s="75" t="str">
        <f t="shared" si="259"/>
        <v/>
      </c>
      <c r="O226" s="349">
        <f>IF(AN226="","",AN226)</f>
        <v>0</v>
      </c>
      <c r="P226" s="75" t="str">
        <f t="shared" si="243"/>
        <v/>
      </c>
      <c r="Q226" s="349">
        <f>IF(AP226="","",AP226)</f>
        <v>0</v>
      </c>
      <c r="R226" s="75" t="str">
        <f t="shared" si="244"/>
        <v/>
      </c>
      <c r="S226" s="349">
        <f>IF(AR226="","",AR226)</f>
        <v>0</v>
      </c>
      <c r="T226" s="75" t="str">
        <f t="shared" si="245"/>
        <v/>
      </c>
      <c r="U226" s="349">
        <f>IF(AT226="","",AT226)</f>
        <v>0</v>
      </c>
      <c r="V226" s="75" t="str">
        <f t="shared" si="246"/>
        <v/>
      </c>
      <c r="W226" s="349">
        <f>IF(AV226="","",AV226)</f>
        <v>0</v>
      </c>
      <c r="Z226" s="352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0"/>
        <v>0</v>
      </c>
      <c r="BE226" s="213">
        <f t="shared" si="261"/>
        <v>0</v>
      </c>
      <c r="BF226" s="215">
        <f t="shared" si="262"/>
        <v>0</v>
      </c>
      <c r="BG226" s="215">
        <f t="shared" si="263"/>
        <v>0</v>
      </c>
      <c r="BH226" s="215" t="str">
        <f t="shared" si="248"/>
        <v/>
      </c>
      <c r="BI226" s="215" t="str">
        <f t="shared" si="249"/>
        <v/>
      </c>
      <c r="BJ226" s="215" t="str">
        <f t="shared" si="250"/>
        <v/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0</v>
      </c>
      <c r="BT226" s="215">
        <f t="shared" si="265"/>
        <v>2.2600000000000001E-7</v>
      </c>
      <c r="BU226" s="215" t="str">
        <f t="shared" si="266"/>
        <v>BC EMAX Unterföhring 2</v>
      </c>
      <c r="BV226" s="214">
        <f t="shared" si="267"/>
        <v>27</v>
      </c>
      <c r="BW226" s="215">
        <f t="shared" si="268"/>
        <v>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50"/>
      <c r="F227" s="78" t="str">
        <f t="shared" si="239"/>
        <v/>
      </c>
      <c r="G227" s="350"/>
      <c r="H227" s="78" t="str">
        <f t="shared" si="240"/>
        <v/>
      </c>
      <c r="I227" s="350"/>
      <c r="J227" s="78" t="str">
        <f t="shared" si="241"/>
        <v/>
      </c>
      <c r="K227" s="350"/>
      <c r="L227" s="78" t="str">
        <f t="shared" si="242"/>
        <v/>
      </c>
      <c r="M227" s="350"/>
      <c r="N227" s="78" t="str">
        <f t="shared" si="259"/>
        <v/>
      </c>
      <c r="O227" s="350"/>
      <c r="P227" s="78" t="str">
        <f t="shared" si="243"/>
        <v/>
      </c>
      <c r="Q227" s="350"/>
      <c r="R227" s="78" t="str">
        <f t="shared" si="244"/>
        <v/>
      </c>
      <c r="S227" s="350"/>
      <c r="T227" s="78" t="str">
        <f t="shared" si="245"/>
        <v/>
      </c>
      <c r="U227" s="350"/>
      <c r="V227" s="78" t="str">
        <f t="shared" si="246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2.2700000000000001E-7</v>
      </c>
      <c r="BU227" s="215" t="str">
        <f t="shared" si="266"/>
        <v>BC EMAX Unterföhring 2</v>
      </c>
      <c r="BV227" s="214">
        <f t="shared" si="267"/>
        <v>26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1"/>
      <c r="F228" s="69" t="str">
        <f t="shared" si="239"/>
        <v/>
      </c>
      <c r="G228" s="351"/>
      <c r="H228" s="69" t="str">
        <f t="shared" si="240"/>
        <v/>
      </c>
      <c r="I228" s="351"/>
      <c r="J228" s="69" t="str">
        <f t="shared" si="241"/>
        <v/>
      </c>
      <c r="K228" s="351"/>
      <c r="L228" s="69" t="str">
        <f t="shared" si="242"/>
        <v/>
      </c>
      <c r="M228" s="351"/>
      <c r="N228" s="69" t="str">
        <f t="shared" si="259"/>
        <v/>
      </c>
      <c r="O228" s="351"/>
      <c r="P228" s="69" t="str">
        <f t="shared" si="243"/>
        <v/>
      </c>
      <c r="Q228" s="351"/>
      <c r="R228" s="69" t="str">
        <f t="shared" si="244"/>
        <v/>
      </c>
      <c r="S228" s="351"/>
      <c r="T228" s="69" t="str">
        <f t="shared" si="245"/>
        <v/>
      </c>
      <c r="U228" s="351"/>
      <c r="V228" s="69" t="str">
        <f t="shared" si="246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2.28E-7</v>
      </c>
      <c r="BU228" s="215" t="str">
        <f t="shared" si="266"/>
        <v>BC EMAX Unterföhring 2</v>
      </c>
      <c r="BV228" s="214">
        <f t="shared" si="267"/>
        <v>25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 t="str">
        <f t="shared" si="258"/>
        <v/>
      </c>
      <c r="E229" s="84">
        <f>IF(AD229="","",AD229)</f>
        <v>0</v>
      </c>
      <c r="F229" s="83" t="str">
        <f t="shared" si="239"/>
        <v/>
      </c>
      <c r="G229" s="84">
        <f>IF(AF229="","",AF229)</f>
        <v>0</v>
      </c>
      <c r="H229" s="83" t="str">
        <f t="shared" si="240"/>
        <v/>
      </c>
      <c r="I229" s="84">
        <f>IF(AH229="","",AH229)</f>
        <v>0</v>
      </c>
      <c r="J229" s="83" t="str">
        <f t="shared" si="241"/>
        <v/>
      </c>
      <c r="K229" s="84">
        <f>IF(AJ229="","",AJ229)</f>
        <v>0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 t="str">
        <f t="shared" si="246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0</v>
      </c>
      <c r="F230" s="86" t="str">
        <f t="shared" si="239"/>
        <v/>
      </c>
      <c r="G230" s="87">
        <f>IF(AF230="","",AF230)</f>
        <v>0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0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7">
        <f t="shared" si="270"/>
        <v>3</v>
      </c>
      <c r="E232" s="347" t="str">
        <f t="shared" si="270"/>
        <v/>
      </c>
      <c r="F232" s="347">
        <f t="shared" si="270"/>
        <v>7</v>
      </c>
      <c r="G232" s="347" t="str">
        <f t="shared" si="270"/>
        <v/>
      </c>
      <c r="H232" s="347">
        <f t="shared" si="270"/>
        <v>6</v>
      </c>
      <c r="I232" s="347" t="str">
        <f t="shared" si="270"/>
        <v/>
      </c>
      <c r="J232" s="347">
        <f t="shared" si="270"/>
        <v>5</v>
      </c>
      <c r="K232" s="347" t="str">
        <f t="shared" si="270"/>
        <v/>
      </c>
      <c r="L232" s="347">
        <f t="shared" ref="L232:U234" si="271">IF(AK232=0,"",AK232)</f>
        <v>4</v>
      </c>
      <c r="M232" s="347" t="str">
        <f t="shared" si="271"/>
        <v/>
      </c>
      <c r="N232" s="347">
        <f t="shared" si="271"/>
        <v>10</v>
      </c>
      <c r="O232" s="347" t="str">
        <f t="shared" si="271"/>
        <v/>
      </c>
      <c r="P232" s="347">
        <f t="shared" si="271"/>
        <v>1</v>
      </c>
      <c r="Q232" s="347" t="str">
        <f t="shared" si="271"/>
        <v/>
      </c>
      <c r="R232" s="347">
        <f t="shared" si="271"/>
        <v>9</v>
      </c>
      <c r="S232" s="347" t="str">
        <f t="shared" si="271"/>
        <v/>
      </c>
      <c r="T232" s="347">
        <f t="shared" si="271"/>
        <v>2</v>
      </c>
      <c r="U232" s="347" t="str">
        <f t="shared" si="271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VLOOKUP($AA212,Schlüssel!$A$5:$DG$14,63)</f>
        <v>3</v>
      </c>
      <c r="AD232" s="372"/>
      <c r="AE232" s="371">
        <f>VLOOKUP($AA212,Schlüssel!$A$5:$EK$14,64)</f>
        <v>7</v>
      </c>
      <c r="AF232" s="372"/>
      <c r="AG232" s="371">
        <f>VLOOKUP($AA212,Schlüssel!$A$5:$EK$14,65)</f>
        <v>6</v>
      </c>
      <c r="AH232" s="372"/>
      <c r="AI232" s="371">
        <f>VLOOKUP($AA212,Schlüssel!$A$5:$EK$14,66)</f>
        <v>5</v>
      </c>
      <c r="AJ232" s="372"/>
      <c r="AK232" s="371">
        <f>VLOOKUP($AA212,Schlüssel!$A$5:$EK$14,67)</f>
        <v>4</v>
      </c>
      <c r="AL232" s="372"/>
      <c r="AM232" s="371">
        <f>VLOOKUP($AA212,Schlüssel!$A$5:$EK$14,68)</f>
        <v>10</v>
      </c>
      <c r="AN232" s="372"/>
      <c r="AO232" s="371">
        <f>VLOOKUP($AA212,Schlüssel!$A$5:$EK$14,69)</f>
        <v>1</v>
      </c>
      <c r="AP232" s="372"/>
      <c r="AQ232" s="371">
        <f>VLOOKUP($AA212,Schlüssel!$A$5:$EK$14,70)</f>
        <v>9</v>
      </c>
      <c r="AR232" s="372"/>
      <c r="AS232" s="371">
        <f>VLOOKUP($AA212,Schlüssel!$A$5:$EK$14,71)</f>
        <v>2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4" t="str">
        <f t="shared" si="270"/>
        <v>BK München 3</v>
      </c>
      <c r="E233" s="345" t="str">
        <f t="shared" si="270"/>
        <v/>
      </c>
      <c r="F233" s="344" t="str">
        <f t="shared" si="270"/>
        <v>Schanzer Ingolstadt 1</v>
      </c>
      <c r="G233" s="345" t="str">
        <f t="shared" si="270"/>
        <v/>
      </c>
      <c r="H233" s="344" t="str">
        <f t="shared" si="270"/>
        <v>SG Rottendorf 1</v>
      </c>
      <c r="I233" s="345" t="str">
        <f t="shared" si="270"/>
        <v/>
      </c>
      <c r="J233" s="344" t="str">
        <f t="shared" si="270"/>
        <v>RW Lichtenhof Stein 1</v>
      </c>
      <c r="K233" s="345" t="str">
        <f t="shared" si="270"/>
        <v/>
      </c>
      <c r="L233" s="344" t="str">
        <f t="shared" si="271"/>
        <v>SG DJK Rimpar</v>
      </c>
      <c r="M233" s="345" t="str">
        <f t="shared" si="271"/>
        <v/>
      </c>
      <c r="N233" s="344" t="str">
        <f t="shared" si="271"/>
        <v>High Roller Rosenheim 1</v>
      </c>
      <c r="O233" s="345" t="str">
        <f t="shared" si="271"/>
        <v/>
      </c>
      <c r="P233" s="344" t="str">
        <f t="shared" si="271"/>
        <v>BC Comet Nürnberg</v>
      </c>
      <c r="Q233" s="345" t="str">
        <f t="shared" si="271"/>
        <v/>
      </c>
      <c r="R233" s="344" t="str">
        <f t="shared" si="271"/>
        <v>Bowlinghaus Bamberg 1</v>
      </c>
      <c r="S233" s="345" t="str">
        <f t="shared" si="271"/>
        <v/>
      </c>
      <c r="T233" s="344" t="str">
        <f t="shared" si="271"/>
        <v>Bajuwaren München 1</v>
      </c>
      <c r="U233" s="345" t="str">
        <f t="shared" si="271"/>
        <v/>
      </c>
      <c r="V233" s="346"/>
      <c r="W233" s="346"/>
      <c r="AA233" s="90"/>
      <c r="AB233" s="86"/>
      <c r="AC233" s="344" t="str">
        <f>VLOOKUP(AC232,Schlüssel!$A$5:$K$14,2)</f>
        <v>BK München 3</v>
      </c>
      <c r="AD233" s="345"/>
      <c r="AE233" s="344" t="str">
        <f>VLOOKUP(AE232,Schlüssel!$A$5:$K$14,2)</f>
        <v>Schanzer Ingolstadt 1</v>
      </c>
      <c r="AF233" s="345"/>
      <c r="AG233" s="344" t="str">
        <f>VLOOKUP(AG232,Schlüssel!$A$5:$K$14,2)</f>
        <v>SG Rottendorf 1</v>
      </c>
      <c r="AH233" s="345"/>
      <c r="AI233" s="344" t="str">
        <f>VLOOKUP(AI232,Schlüssel!$A$5:$K$14,2)</f>
        <v>RW Lichtenhof Stein 1</v>
      </c>
      <c r="AJ233" s="345"/>
      <c r="AK233" s="344" t="str">
        <f>VLOOKUP(AK232,Schlüssel!$A$5:$K$14,2)</f>
        <v>SG DJK Rimpar</v>
      </c>
      <c r="AL233" s="345"/>
      <c r="AM233" s="344" t="str">
        <f>VLOOKUP(AM232,Schlüssel!$A$5:$K$14,2)</f>
        <v>High Roller Rosenheim 1</v>
      </c>
      <c r="AN233" s="345"/>
      <c r="AO233" s="344" t="str">
        <f>VLOOKUP(AO232,Schlüssel!$A$5:$K$14,2)</f>
        <v>BC Comet Nürnberg</v>
      </c>
      <c r="AP233" s="345"/>
      <c r="AQ233" s="344" t="str">
        <f>VLOOKUP(AQ232,Schlüssel!$A$5:$K$14,2)</f>
        <v>Bowlinghaus Bamberg 1</v>
      </c>
      <c r="AR233" s="345"/>
      <c r="AS233" s="344" t="str">
        <f>VLOOKUP(AS232,Schlüssel!$A$5:$K$14,2)</f>
        <v>Bajuwaren München 1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2" t="str">
        <f t="shared" si="270"/>
        <v/>
      </c>
      <c r="E234" s="342" t="str">
        <f t="shared" si="270"/>
        <v/>
      </c>
      <c r="F234" s="342" t="str">
        <f t="shared" si="270"/>
        <v/>
      </c>
      <c r="G234" s="342" t="str">
        <f t="shared" si="270"/>
        <v/>
      </c>
      <c r="H234" s="342" t="str">
        <f t="shared" si="270"/>
        <v/>
      </c>
      <c r="I234" s="342" t="str">
        <f t="shared" si="270"/>
        <v/>
      </c>
      <c r="J234" s="342" t="str">
        <f t="shared" si="270"/>
        <v/>
      </c>
      <c r="K234" s="342" t="str">
        <f t="shared" si="270"/>
        <v/>
      </c>
      <c r="L234" s="342" t="str">
        <f t="shared" si="271"/>
        <v/>
      </c>
      <c r="M234" s="342" t="str">
        <f t="shared" si="271"/>
        <v/>
      </c>
      <c r="N234" s="342" t="str">
        <f t="shared" si="271"/>
        <v/>
      </c>
      <c r="O234" s="342" t="str">
        <f t="shared" si="271"/>
        <v/>
      </c>
      <c r="P234" s="342" t="str">
        <f t="shared" si="271"/>
        <v/>
      </c>
      <c r="Q234" s="342" t="str">
        <f t="shared" si="271"/>
        <v/>
      </c>
      <c r="R234" s="342" t="str">
        <f t="shared" si="271"/>
        <v/>
      </c>
      <c r="S234" s="342" t="str">
        <f t="shared" si="271"/>
        <v/>
      </c>
      <c r="T234" s="342" t="str">
        <f t="shared" si="271"/>
        <v/>
      </c>
      <c r="U234" s="343" t="str">
        <f t="shared" si="271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2">IF(AA235=0,"",AA235)</f>
        <v>Spieler 1</v>
      </c>
      <c r="C235" s="367" t="str">
        <f t="shared" si="272"/>
        <v/>
      </c>
      <c r="D235" s="340">
        <f>IF(AC235=301,"",AC235)</f>
        <v>0</v>
      </c>
      <c r="E235" s="340" t="str">
        <f>IF(AD235=0,"",AD235)</f>
        <v/>
      </c>
      <c r="F235" s="340">
        <f>IF(AE235=301,"",AE235)</f>
        <v>0</v>
      </c>
      <c r="G235" s="340" t="str">
        <f>IF(AF235=0,"",AF235)</f>
        <v/>
      </c>
      <c r="H235" s="340">
        <f>IF(AG235=301,"",AG235)</f>
        <v>0</v>
      </c>
      <c r="I235" s="340" t="str">
        <f>IF(AH235=0,"",AH235)</f>
        <v/>
      </c>
      <c r="J235" s="340">
        <f>IF(AI235=301,"",AI235)</f>
        <v>0</v>
      </c>
      <c r="K235" s="340" t="str">
        <f>IF(AJ235=0,"",AJ235)</f>
        <v/>
      </c>
      <c r="L235" s="340">
        <f>IF(AK235=301,"",AK235)</f>
        <v>0</v>
      </c>
      <c r="M235" s="340" t="str">
        <f>IF(AL235=0,"",AL235)</f>
        <v/>
      </c>
      <c r="N235" s="340">
        <f>IF(AM235=301,"",AM235)</f>
        <v>0</v>
      </c>
      <c r="O235" s="340" t="str">
        <f>IF(AN235=0,"",AN235)</f>
        <v/>
      </c>
      <c r="P235" s="340">
        <f>IF(AO235=301,"",AO235)</f>
        <v>0</v>
      </c>
      <c r="Q235" s="340" t="str">
        <f>IF(AP235=0,"",AP235)</f>
        <v/>
      </c>
      <c r="R235" s="340">
        <f>IF(AQ235=301,"",AQ235)</f>
        <v>0</v>
      </c>
      <c r="S235" s="340" t="str">
        <f>IF(AR235=0,"",AR235)</f>
        <v/>
      </c>
      <c r="T235" s="340">
        <f>IF(AS235=301,"",AS235)</f>
        <v>0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0</v>
      </c>
      <c r="AD235" s="374"/>
      <c r="AE235" s="373">
        <f>ABS(INDEX(AE:AE,MATCH(AE232,$AA:$AA,0)+5)+INDEX(AE:AE,MATCH(AE232,$AA:$AA,0)+6)+INDEX(AE:AE,MATCH(AE232,$AA:$AA,0)+7))</f>
        <v>0</v>
      </c>
      <c r="AF235" s="374"/>
      <c r="AG235" s="373">
        <f>ABS(INDEX(AG:AG,MATCH(AG232,$AA:$AA,0)+5)+INDEX(AG:AG,MATCH(AG232,$AA:$AA,0)+6)+INDEX(AG:AG,MATCH(AG232,$AA:$AA,0)+7))</f>
        <v>0</v>
      </c>
      <c r="AH235" s="374"/>
      <c r="AI235" s="373">
        <f>ABS(INDEX(AI:AI,MATCH(AI232,$AA:$AA,0)+5)+INDEX(AI:AI,MATCH(AI232,$AA:$AA,0)+6)+INDEX(AI:AI,MATCH(AI232,$AA:$AA,0)+7))</f>
        <v>0</v>
      </c>
      <c r="AJ235" s="374"/>
      <c r="AK235" s="373">
        <f>ABS(INDEX(AK:AK,MATCH(AK232,$AA:$AA,0)+5)+INDEX(AK:AK,MATCH(AK232,$AA:$AA,0)+6)+INDEX(AK:AK,MATCH(AK232,$AA:$AA,0)+7))</f>
        <v>0</v>
      </c>
      <c r="AL235" s="374"/>
      <c r="AM235" s="373">
        <f>ABS(INDEX(AM:AM,MATCH(AM232,$AA:$AA,0)+5)+INDEX(AM:AM,MATCH(AM232,$AA:$AA,0)+6)+INDEX(AM:AM,MATCH(AM232,$AA:$AA,0)+7))</f>
        <v>0</v>
      </c>
      <c r="AN235" s="374"/>
      <c r="AO235" s="373">
        <f>ABS(INDEX(AO:AO,MATCH(AO232,$AA:$AA,0)+5)+INDEX(AO:AO,MATCH(AO232,$AA:$AA,0)+6)+INDEX(AO:AO,MATCH(AO232,$AA:$AA,0)+7))</f>
        <v>0</v>
      </c>
      <c r="AP235" s="374"/>
      <c r="AQ235" s="373">
        <f>ABS(INDEX(AQ:AQ,MATCH(AQ232,$AA:$AA,0)+5)+INDEX(AQ:AQ,MATCH(AQ232,$AA:$AA,0)+6)+INDEX(AQ:AQ,MATCH(AQ232,$AA:$AA,0)+7))</f>
        <v>0</v>
      </c>
      <c r="AR235" s="374"/>
      <c r="AS235" s="373">
        <f>ABS(INDEX(AS:AS,MATCH(AS232,$AA:$AA,0)+5)+INDEX(AS:AS,MATCH(AS232,$AA:$AA,0)+6)+INDEX(AS:AS,MATCH(AS232,$AA:$AA,0)+7))</f>
        <v>0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2"/>
        <v>Spieler 2</v>
      </c>
      <c r="C236" s="367" t="str">
        <f t="shared" si="272"/>
        <v/>
      </c>
      <c r="D236" s="340">
        <f>IF(AC236=301,"",AC236)</f>
        <v>0</v>
      </c>
      <c r="E236" s="340" t="str">
        <f>IF(AD236=0,"",AD236)</f>
        <v/>
      </c>
      <c r="F236" s="340">
        <f>IF(AE236=301,"",AE236)</f>
        <v>0</v>
      </c>
      <c r="G236" s="340" t="str">
        <f>IF(AF236=0,"",AF236)</f>
        <v/>
      </c>
      <c r="H236" s="340">
        <f>IF(AG236=301,"",AG236)</f>
        <v>0</v>
      </c>
      <c r="I236" s="340" t="str">
        <f>IF(AH236=0,"",AH236)</f>
        <v/>
      </c>
      <c r="J236" s="340">
        <f>IF(AI236=301,"",AI236)</f>
        <v>0</v>
      </c>
      <c r="K236" s="340" t="str">
        <f>IF(AJ236=0,"",AJ236)</f>
        <v/>
      </c>
      <c r="L236" s="340">
        <f>IF(AK236=301,"",AK236)</f>
        <v>0</v>
      </c>
      <c r="M236" s="340" t="str">
        <f>IF(AL236=0,"",AL236)</f>
        <v/>
      </c>
      <c r="N236" s="340">
        <f>IF(AM236=301,"",AM236)</f>
        <v>0</v>
      </c>
      <c r="O236" s="340" t="str">
        <f>IF(AN236=0,"",AN236)</f>
        <v/>
      </c>
      <c r="P236" s="340">
        <f>IF(AO236=301,"",AO236)</f>
        <v>0</v>
      </c>
      <c r="Q236" s="340" t="str">
        <f>IF(AP236=0,"",AP236)</f>
        <v/>
      </c>
      <c r="R236" s="340">
        <f>IF(AQ236=301,"",AQ236)</f>
        <v>0</v>
      </c>
      <c r="S236" s="340" t="str">
        <f>IF(AR236=0,"",AR236)</f>
        <v/>
      </c>
      <c r="T236" s="340">
        <f>IF(AS236=301,"",AS236)</f>
        <v>0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0</v>
      </c>
      <c r="AD236" s="376"/>
      <c r="AE236" s="375">
        <f>ABS(INDEX(AE:AE,MATCH(AE232,$AA:$AA,0)+8)+INDEX(AE:AE,MATCH(AE232,$AA:$AA,0)+9)+INDEX(AE:AE,MATCH(AE232,$AA:$AA,0)+10))</f>
        <v>0</v>
      </c>
      <c r="AF236" s="376"/>
      <c r="AG236" s="375">
        <f>ABS(INDEX(AG:AG,MATCH(AG232,$AA:$AA,0)+8)+INDEX(AG:AG,MATCH(AG232,$AA:$AA,0)+9)+INDEX(AG:AG,MATCH(AG232,$AA:$AA,0)+10))</f>
        <v>0</v>
      </c>
      <c r="AH236" s="376"/>
      <c r="AI236" s="375">
        <f>ABS(INDEX(AI:AI,MATCH(AI232,$AA:$AA,0)+8)+INDEX(AI:AI,MATCH(AI232,$AA:$AA,0)+9)+INDEX(AI:AI,MATCH(AI232,$AA:$AA,0)+10))</f>
        <v>0</v>
      </c>
      <c r="AJ236" s="376"/>
      <c r="AK236" s="375">
        <f>ABS(INDEX(AK:AK,MATCH(AK232,$AA:$AA,0)+8)+INDEX(AK:AK,MATCH(AK232,$AA:$AA,0)+9)+INDEX(AK:AK,MATCH(AK232,$AA:$AA,0)+10))</f>
        <v>0</v>
      </c>
      <c r="AL236" s="376"/>
      <c r="AM236" s="375">
        <f>ABS(INDEX(AM:AM,MATCH(AM232,$AA:$AA,0)+8)+INDEX(AM:AM,MATCH(AM232,$AA:$AA,0)+9)+INDEX(AM:AM,MATCH(AM232,$AA:$AA,0)+10))</f>
        <v>0</v>
      </c>
      <c r="AN236" s="376"/>
      <c r="AO236" s="375">
        <f>ABS(INDEX(AO:AO,MATCH(AO232,$AA:$AA,0)+8)+INDEX(AO:AO,MATCH(AO232,$AA:$AA,0)+9)+INDEX(AO:AO,MATCH(AO232,$AA:$AA,0)+10))</f>
        <v>0</v>
      </c>
      <c r="AP236" s="376"/>
      <c r="AQ236" s="375">
        <f>ABS(INDEX(AQ:AQ,MATCH(AQ232,$AA:$AA,0)+8)+INDEX(AQ:AQ,MATCH(AQ232,$AA:$AA,0)+9)+INDEX(AQ:AQ,MATCH(AQ232,$AA:$AA,0)+10))</f>
        <v>0</v>
      </c>
      <c r="AR236" s="376"/>
      <c r="AS236" s="375">
        <f>ABS(INDEX(AS:AS,MATCH(AS232,$AA:$AA,0)+8)+INDEX(AS:AS,MATCH(AS232,$AA:$AA,0)+9)+INDEX(AS:AS,MATCH(AS232,$AA:$AA,0)+10))</f>
        <v>0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2"/>
        <v>Spieler 3</v>
      </c>
      <c r="C237" s="367" t="str">
        <f t="shared" si="272"/>
        <v/>
      </c>
      <c r="D237" s="340">
        <f>IF(AC237=301,"",AC237)</f>
        <v>0</v>
      </c>
      <c r="E237" s="340" t="str">
        <f>IF(AD237=0,"",AD237)</f>
        <v/>
      </c>
      <c r="F237" s="340">
        <f>IF(AE237=301,"",AE237)</f>
        <v>0</v>
      </c>
      <c r="G237" s="340" t="str">
        <f>IF(AF237=0,"",AF237)</f>
        <v/>
      </c>
      <c r="H237" s="340">
        <f>IF(AG237=301,"",AG237)</f>
        <v>0</v>
      </c>
      <c r="I237" s="340" t="str">
        <f>IF(AH237=0,"",AH237)</f>
        <v/>
      </c>
      <c r="J237" s="340">
        <f>IF(AI237=301,"",AI237)</f>
        <v>0</v>
      </c>
      <c r="K237" s="340" t="str">
        <f>IF(AJ237=0,"",AJ237)</f>
        <v/>
      </c>
      <c r="L237" s="340">
        <f>IF(AK237=301,"",AK237)</f>
        <v>0</v>
      </c>
      <c r="M237" s="340" t="str">
        <f>IF(AL237=0,"",AL237)</f>
        <v/>
      </c>
      <c r="N237" s="340">
        <f>IF(AM237=301,"",AM237)</f>
        <v>0</v>
      </c>
      <c r="O237" s="340" t="str">
        <f>IF(AN237=0,"",AN237)</f>
        <v/>
      </c>
      <c r="P237" s="340">
        <f>IF(AO237=301,"",AO237)</f>
        <v>0</v>
      </c>
      <c r="Q237" s="340" t="str">
        <f>IF(AP237=0,"",AP237)</f>
        <v/>
      </c>
      <c r="R237" s="340">
        <f>IF(AQ237=301,"",AQ237)</f>
        <v>0</v>
      </c>
      <c r="S237" s="340" t="str">
        <f>IF(AR237=0,"",AR237)</f>
        <v/>
      </c>
      <c r="T237" s="340">
        <f>IF(AS237=301,"",AS237)</f>
        <v>0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0</v>
      </c>
      <c r="AD237" s="376"/>
      <c r="AE237" s="375">
        <f>ABS(INDEX(AE:AE,MATCH(AE232,$AA:$AA,0)+11)+INDEX(AE:AE,MATCH(AE232,$AA:$AA,0)+12)+INDEX(AE:AE,MATCH(AE232,$AA:$AA,0)+13))</f>
        <v>0</v>
      </c>
      <c r="AF237" s="376"/>
      <c r="AG237" s="375">
        <f>ABS(INDEX(AG:AG,MATCH(AG232,$AA:$AA,0)+11)+INDEX(AG:AG,MATCH(AG232,$AA:$AA,0)+12)+INDEX(AG:AG,MATCH(AG232,$AA:$AA,0)+13))</f>
        <v>0</v>
      </c>
      <c r="AH237" s="376"/>
      <c r="AI237" s="375">
        <f>ABS(INDEX(AI:AI,MATCH(AI232,$AA:$AA,0)+11)+INDEX(AI:AI,MATCH(AI232,$AA:$AA,0)+12)+INDEX(AI:AI,MATCH(AI232,$AA:$AA,0)+13))</f>
        <v>0</v>
      </c>
      <c r="AJ237" s="376"/>
      <c r="AK237" s="375">
        <f>ABS(INDEX(AK:AK,MATCH(AK232,$AA:$AA,0)+11)+INDEX(AK:AK,MATCH(AK232,$AA:$AA,0)+12)+INDEX(AK:AK,MATCH(AK232,$AA:$AA,0)+13))</f>
        <v>0</v>
      </c>
      <c r="AL237" s="376"/>
      <c r="AM237" s="375">
        <f>ABS(INDEX(AM:AM,MATCH(AM232,$AA:$AA,0)+11)+INDEX(AM:AM,MATCH(AM232,$AA:$AA,0)+12)+INDEX(AM:AM,MATCH(AM232,$AA:$AA,0)+13))</f>
        <v>0</v>
      </c>
      <c r="AN237" s="376"/>
      <c r="AO237" s="375">
        <f>ABS(INDEX(AO:AO,MATCH(AO232,$AA:$AA,0)+11)+INDEX(AO:AO,MATCH(AO232,$AA:$AA,0)+12)+INDEX(AO:AO,MATCH(AO232,$AA:$AA,0)+13))</f>
        <v>0</v>
      </c>
      <c r="AP237" s="376"/>
      <c r="AQ237" s="375">
        <f>ABS(INDEX(AQ:AQ,MATCH(AQ232,$AA:$AA,0)+11)+INDEX(AQ:AQ,MATCH(AQ232,$AA:$AA,0)+12)+INDEX(AQ:AQ,MATCH(AQ232,$AA:$AA,0)+13))</f>
        <v>0</v>
      </c>
      <c r="AR237" s="376"/>
      <c r="AS237" s="375">
        <f>ABS(INDEX(AS:AS,MATCH(AS232,$AA:$AA,0)+11)+INDEX(AS:AS,MATCH(AS232,$AA:$AA,0)+12)+INDEX(AS:AS,MATCH(AS232,$AA:$AA,0)+13))</f>
        <v>0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2"/>
        <v>Spieler 4</v>
      </c>
      <c r="C238" s="367" t="str">
        <f t="shared" si="272"/>
        <v/>
      </c>
      <c r="D238" s="340">
        <f>IF(AC238=301,"",AC238)</f>
        <v>0</v>
      </c>
      <c r="E238" s="340" t="str">
        <f>IF(AD238=0,"",AD238)</f>
        <v/>
      </c>
      <c r="F238" s="340">
        <f>IF(AE238=301,"",AE238)</f>
        <v>0</v>
      </c>
      <c r="G238" s="340" t="str">
        <f>IF(AF238=0,"",AF238)</f>
        <v/>
      </c>
      <c r="H238" s="340">
        <f>IF(AG238=301,"",AG238)</f>
        <v>0</v>
      </c>
      <c r="I238" s="340" t="str">
        <f>IF(AH238=0,"",AH238)</f>
        <v/>
      </c>
      <c r="J238" s="340">
        <f>IF(AI238=301,"",AI238)</f>
        <v>0</v>
      </c>
      <c r="K238" s="340" t="str">
        <f>IF(AJ238=0,"",AJ238)</f>
        <v/>
      </c>
      <c r="L238" s="340">
        <f>IF(AK238=301,"",AK238)</f>
        <v>0</v>
      </c>
      <c r="M238" s="340" t="str">
        <f>IF(AL238=0,"",AL238)</f>
        <v/>
      </c>
      <c r="N238" s="340">
        <f>IF(AM238=301,"",AM238)</f>
        <v>0</v>
      </c>
      <c r="O238" s="340" t="str">
        <f>IF(AN238=0,"",AN238)</f>
        <v/>
      </c>
      <c r="P238" s="340">
        <f>IF(AO238=301,"",AO238)</f>
        <v>0</v>
      </c>
      <c r="Q238" s="340" t="str">
        <f>IF(AP238=0,"",AP238)</f>
        <v/>
      </c>
      <c r="R238" s="340">
        <f>IF(AQ238=301,"",AQ238)</f>
        <v>0</v>
      </c>
      <c r="S238" s="340" t="str">
        <f>IF(AR238=0,"",AR238)</f>
        <v/>
      </c>
      <c r="T238" s="340">
        <f>IF(AS238=301,"",AS238)</f>
        <v>0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0</v>
      </c>
      <c r="AD238" s="376"/>
      <c r="AE238" s="375">
        <f>ABS(INDEX(AE:AE,MATCH(AE232,$AA:$AA,0)+14)+INDEX(AE:AE,MATCH(AE232,$AA:$AA,0)+15)+INDEX(AE:AE,MATCH(AE232,$AA:$AA,0)+16))</f>
        <v>0</v>
      </c>
      <c r="AF238" s="376"/>
      <c r="AG238" s="375">
        <f>ABS(INDEX(AG:AG,MATCH(AG232,$AA:$AA,0)+14)+INDEX(AG:AG,MATCH(AG232,$AA:$AA,0)+15)+INDEX(AG:AG,MATCH(AG232,$AA:$AA,0)+16))</f>
        <v>0</v>
      </c>
      <c r="AH238" s="376"/>
      <c r="AI238" s="375">
        <f>ABS(INDEX(AI:AI,MATCH(AI232,$AA:$AA,0)+14)+INDEX(AI:AI,MATCH(AI232,$AA:$AA,0)+15)+INDEX(AI:AI,MATCH(AI232,$AA:$AA,0)+16))</f>
        <v>0</v>
      </c>
      <c r="AJ238" s="376"/>
      <c r="AK238" s="375">
        <f>ABS(INDEX(AK:AK,MATCH(AK232,$AA:$AA,0)+14)+INDEX(AK:AK,MATCH(AK232,$AA:$AA,0)+15)+INDEX(AK:AK,MATCH(AK232,$AA:$AA,0)+16))</f>
        <v>0</v>
      </c>
      <c r="AL238" s="376"/>
      <c r="AM238" s="375">
        <f>ABS(INDEX(AM:AM,MATCH(AM232,$AA:$AA,0)+14)+INDEX(AM:AM,MATCH(AM232,$AA:$AA,0)+15)+INDEX(AM:AM,MATCH(AM232,$AA:$AA,0)+16))</f>
        <v>0</v>
      </c>
      <c r="AN238" s="376"/>
      <c r="AO238" s="375">
        <f>ABS(INDEX(AO:AO,MATCH(AO232,$AA:$AA,0)+14)+INDEX(AO:AO,MATCH(AO232,$AA:$AA,0)+15)+INDEX(AO:AO,MATCH(AO232,$AA:$AA,0)+16))</f>
        <v>0</v>
      </c>
      <c r="AP238" s="376"/>
      <c r="AQ238" s="375">
        <f>ABS(INDEX(AQ:AQ,MATCH(AQ232,$AA:$AA,0)+14)+INDEX(AQ:AQ,MATCH(AQ232,$AA:$AA,0)+15)+INDEX(AQ:AQ,MATCH(AQ232,$AA:$AA,0)+16))</f>
        <v>0</v>
      </c>
      <c r="AR238" s="376"/>
      <c r="AS238" s="375">
        <f>ABS(INDEX(AS:AS,MATCH(AS232,$AA:$AA,0)+14)+INDEX(AS:AS,MATCH(AS232,$AA:$AA,0)+15)+INDEX(AS:AS,MATCH(AS232,$AA:$AA,0)+16))</f>
        <v>0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2"/>
        <v>Gesamt</v>
      </c>
      <c r="C239" s="356" t="str">
        <f t="shared" si="272"/>
        <v/>
      </c>
      <c r="D239" s="339">
        <f>IF(AC239=1505,"",AC239)</f>
        <v>0</v>
      </c>
      <c r="E239" s="339" t="str">
        <f>IF(AD239=0,"",AD239)</f>
        <v/>
      </c>
      <c r="F239" s="339">
        <f>IF(AE239=1505,"",AE239)</f>
        <v>0</v>
      </c>
      <c r="G239" s="339" t="str">
        <f>IF(AF239=0,"",AF239)</f>
        <v/>
      </c>
      <c r="H239" s="339">
        <f>IF(AG239=1505,"",AG239)</f>
        <v>0</v>
      </c>
      <c r="I239" s="339" t="str">
        <f>IF(AH239=0,"",AH239)</f>
        <v/>
      </c>
      <c r="J239" s="339">
        <f>IF(AI239=1505,"",AI239)</f>
        <v>0</v>
      </c>
      <c r="K239" s="339" t="str">
        <f>IF(AJ239=0,"",AJ239)</f>
        <v/>
      </c>
      <c r="L239" s="339">
        <f>IF(AK239=1505,"",AK239)</f>
        <v>0</v>
      </c>
      <c r="M239" s="339" t="str">
        <f>IF(AL239=0,"",AL239)</f>
        <v/>
      </c>
      <c r="N239" s="339">
        <f>IF(AM239=1505,"",AM239)</f>
        <v>0</v>
      </c>
      <c r="O239" s="339" t="str">
        <f>IF(AN239=0,"",AN239)</f>
        <v/>
      </c>
      <c r="P239" s="339">
        <f>IF(AO239=1505,"",AO239)</f>
        <v>0</v>
      </c>
      <c r="Q239" s="339" t="str">
        <f>IF(AP239=0,"",AP239)</f>
        <v/>
      </c>
      <c r="R239" s="339">
        <f>IF(AQ239=1505,"",AQ239)</f>
        <v>0</v>
      </c>
      <c r="S239" s="339" t="str">
        <f>IF(AR239=0,"",AR239)</f>
        <v/>
      </c>
      <c r="T239" s="339">
        <f>IF(AS239=1505,"",AS239)</f>
        <v>0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0</v>
      </c>
      <c r="AD239" s="356"/>
      <c r="AE239" s="355">
        <f>SUM(AE235:AE238)</f>
        <v>0</v>
      </c>
      <c r="AF239" s="356"/>
      <c r="AG239" s="355">
        <f>SUM(AG235:AG238)</f>
        <v>0</v>
      </c>
      <c r="AH239" s="356"/>
      <c r="AI239" s="355">
        <f>SUM(AI235:AI238)</f>
        <v>0</v>
      </c>
      <c r="AJ239" s="356"/>
      <c r="AK239" s="355">
        <f>SUM(AK235:AK238)</f>
        <v>0</v>
      </c>
      <c r="AL239" s="356"/>
      <c r="AM239" s="355">
        <f>SUM(AM235:AM238)</f>
        <v>0</v>
      </c>
      <c r="AN239" s="356"/>
      <c r="AO239" s="355">
        <f>SUM(AO235:AO238)</f>
        <v>0</v>
      </c>
      <c r="AP239" s="356"/>
      <c r="AQ239" s="355">
        <f>SUM(AQ235:AQ238)</f>
        <v>0</v>
      </c>
      <c r="AR239" s="356"/>
      <c r="AS239" s="355">
        <f>SUM(AS235:AS238)</f>
        <v>0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15.02./16.02.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15.02./16.02.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Regensburg Super Bowl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9">
        <f>IF(AD247="","",AD247)</f>
        <v>0</v>
      </c>
      <c r="F247" s="75" t="str">
        <f t="shared" ref="F247:F260" si="273">IF(AE247=0,"",AE247)</f>
        <v/>
      </c>
      <c r="G247" s="349">
        <f>IF(AF247="","",AF247)</f>
        <v>0</v>
      </c>
      <c r="H247" s="75" t="str">
        <f t="shared" ref="H247:H260" si="274">IF(AG247=0,"",AG247)</f>
        <v/>
      </c>
      <c r="I247" s="349">
        <f>IF(AH247="","",AH247)</f>
        <v>0</v>
      </c>
      <c r="J247" s="75" t="str">
        <f t="shared" ref="J247:J260" si="275">IF(AI247=0,"",AI247)</f>
        <v/>
      </c>
      <c r="K247" s="349">
        <f>IF(AJ247="","",AJ247)</f>
        <v>0</v>
      </c>
      <c r="L247" s="75" t="str">
        <f t="shared" ref="L247:L260" si="276">IF(AK247=0,"",AK247)</f>
        <v/>
      </c>
      <c r="M247" s="349">
        <f>IF(AL247="","",AL247)</f>
        <v>0</v>
      </c>
      <c r="N247" s="75" t="str">
        <f>IF(AM247=0,"",AM247)</f>
        <v/>
      </c>
      <c r="O247" s="349">
        <f>IF(AN247="","",AN247)</f>
        <v>0</v>
      </c>
      <c r="P247" s="75" t="str">
        <f t="shared" ref="P247:P260" si="277">IF(AO247=0,"",AO247)</f>
        <v/>
      </c>
      <c r="Q247" s="349">
        <f>IF(AP247="","",AP247)</f>
        <v>0</v>
      </c>
      <c r="R247" s="75" t="str">
        <f t="shared" ref="R247:R260" si="278">IF(AQ247=0,"",AQ247)</f>
        <v/>
      </c>
      <c r="S247" s="349">
        <f>IF(AR247="","",AR247)</f>
        <v>0</v>
      </c>
      <c r="T247" s="75" t="str">
        <f t="shared" ref="T247:T260" si="279">IF(AS247=0,"",AS247)</f>
        <v/>
      </c>
      <c r="U247" s="349">
        <f>IF(AT247="","",AT247)</f>
        <v>0</v>
      </c>
      <c r="V247" s="75" t="str">
        <f t="shared" ref="V247:V260" si="280">IF(AU247=0,"",AU247)</f>
        <v/>
      </c>
      <c r="W247" s="349">
        <f>IF(AV247="","",AV247)</f>
        <v>0</v>
      </c>
      <c r="Z247" s="352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2">IF(AC247=0,"",AC247)</f>
        <v/>
      </c>
      <c r="BI247" s="215" t="str">
        <f t="shared" ref="BI247:BI258" si="283">IF(AE247=0,"",AE247)</f>
        <v/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00000000000001" customHeight="1" x14ac:dyDescent="0.25">
      <c r="A248" s="369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50"/>
      <c r="F248" s="78" t="str">
        <f t="shared" si="273"/>
        <v/>
      </c>
      <c r="G248" s="350"/>
      <c r="H248" s="78" t="str">
        <f t="shared" si="274"/>
        <v/>
      </c>
      <c r="I248" s="350"/>
      <c r="J248" s="78" t="str">
        <f t="shared" si="275"/>
        <v/>
      </c>
      <c r="K248" s="350"/>
      <c r="L248" s="78" t="str">
        <f t="shared" si="276"/>
        <v/>
      </c>
      <c r="M248" s="350"/>
      <c r="N248" s="78" t="str">
        <f t="shared" ref="N248:N260" si="293">IF(AM248=0,"",AM248)</f>
        <v/>
      </c>
      <c r="O248" s="350"/>
      <c r="P248" s="78" t="str">
        <f t="shared" si="277"/>
        <v/>
      </c>
      <c r="Q248" s="350"/>
      <c r="R248" s="78" t="str">
        <f t="shared" si="278"/>
        <v/>
      </c>
      <c r="S248" s="350"/>
      <c r="T248" s="78" t="str">
        <f t="shared" si="279"/>
        <v/>
      </c>
      <c r="U248" s="350"/>
      <c r="V248" s="78" t="str">
        <f t="shared" si="280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2.48E-7</v>
      </c>
      <c r="BU248" s="215" t="str">
        <f t="shared" ref="BU248:BU258" si="300">+BU247</f>
        <v>Bowlinghaus Bamberg 1</v>
      </c>
      <c r="BV248" s="214">
        <f t="shared" ref="BV248:BV258" si="301">RANK(BT248,BT:BT)</f>
        <v>23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00000000000001" customHeight="1" thickBot="1" x14ac:dyDescent="0.3">
      <c r="A249" s="370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1"/>
      <c r="F249" s="69" t="str">
        <f t="shared" si="273"/>
        <v/>
      </c>
      <c r="G249" s="351"/>
      <c r="H249" s="69" t="str">
        <f t="shared" si="274"/>
        <v/>
      </c>
      <c r="I249" s="351"/>
      <c r="J249" s="69" t="str">
        <f t="shared" si="275"/>
        <v/>
      </c>
      <c r="K249" s="351"/>
      <c r="L249" s="69" t="str">
        <f t="shared" si="276"/>
        <v/>
      </c>
      <c r="M249" s="351"/>
      <c r="N249" s="69" t="str">
        <f t="shared" si="293"/>
        <v/>
      </c>
      <c r="O249" s="351"/>
      <c r="P249" s="69" t="str">
        <f t="shared" si="277"/>
        <v/>
      </c>
      <c r="Q249" s="351"/>
      <c r="R249" s="69" t="str">
        <f t="shared" si="278"/>
        <v/>
      </c>
      <c r="S249" s="351"/>
      <c r="T249" s="69" t="str">
        <f t="shared" si="279"/>
        <v/>
      </c>
      <c r="U249" s="351"/>
      <c r="V249" s="69" t="str">
        <f t="shared" si="280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2.4900000000000002E-7</v>
      </c>
      <c r="BU249" s="215" t="str">
        <f t="shared" si="300"/>
        <v>Bowlinghaus Bamberg 1</v>
      </c>
      <c r="BV249" s="214">
        <f t="shared" si="301"/>
        <v>22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00000000000001" customHeight="1" x14ac:dyDescent="0.25">
      <c r="A250" s="368" t="s">
        <v>2</v>
      </c>
      <c r="B250" s="73" t="str">
        <f t="shared" si="292"/>
        <v/>
      </c>
      <c r="C250" s="74" t="str">
        <f t="shared" si="292"/>
        <v/>
      </c>
      <c r="D250" s="75" t="str">
        <f t="shared" si="292"/>
        <v/>
      </c>
      <c r="E250" s="349">
        <f>IF(AD250="","",AD250)</f>
        <v>0</v>
      </c>
      <c r="F250" s="75" t="str">
        <f t="shared" si="273"/>
        <v/>
      </c>
      <c r="G250" s="349">
        <f>IF(AF250="","",AF250)</f>
        <v>0</v>
      </c>
      <c r="H250" s="75" t="str">
        <f t="shared" si="274"/>
        <v/>
      </c>
      <c r="I250" s="349">
        <f>IF(AH250="","",AH250)</f>
        <v>0</v>
      </c>
      <c r="J250" s="75" t="str">
        <f t="shared" si="275"/>
        <v/>
      </c>
      <c r="K250" s="349">
        <f>IF(AJ250="","",AJ250)</f>
        <v>0</v>
      </c>
      <c r="L250" s="75" t="str">
        <f t="shared" si="276"/>
        <v/>
      </c>
      <c r="M250" s="349">
        <f>IF(AL250="","",AL250)</f>
        <v>0</v>
      </c>
      <c r="N250" s="75" t="str">
        <f t="shared" si="293"/>
        <v/>
      </c>
      <c r="O250" s="349">
        <f>IF(AN250="","",AN250)</f>
        <v>0</v>
      </c>
      <c r="P250" s="75" t="str">
        <f t="shared" si="277"/>
        <v/>
      </c>
      <c r="Q250" s="349">
        <f>IF(AP250="","",AP250)</f>
        <v>0</v>
      </c>
      <c r="R250" s="75" t="str">
        <f t="shared" si="278"/>
        <v/>
      </c>
      <c r="S250" s="349">
        <f>IF(AR250="","",AR250)</f>
        <v>0</v>
      </c>
      <c r="T250" s="75" t="str">
        <f t="shared" si="279"/>
        <v/>
      </c>
      <c r="U250" s="349">
        <f>IF(AT250="","",AT250)</f>
        <v>0</v>
      </c>
      <c r="V250" s="75" t="str">
        <f t="shared" si="280"/>
        <v/>
      </c>
      <c r="W250" s="349">
        <f>IF(AV250="","",AV250)</f>
        <v>0</v>
      </c>
      <c r="Z250" s="352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294"/>
        <v>0</v>
      </c>
      <c r="BE250" s="213">
        <f t="shared" si="295"/>
        <v>0</v>
      </c>
      <c r="BF250" s="215">
        <f t="shared" si="296"/>
        <v>0</v>
      </c>
      <c r="BG250" s="215">
        <f t="shared" si="297"/>
        <v>0</v>
      </c>
      <c r="BH250" s="215" t="str">
        <f t="shared" si="282"/>
        <v/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0</v>
      </c>
      <c r="BT250" s="215">
        <f t="shared" si="299"/>
        <v>2.4999999999999999E-7</v>
      </c>
      <c r="BU250" s="215" t="str">
        <f t="shared" si="300"/>
        <v>Bowlinghaus Bamberg 1</v>
      </c>
      <c r="BV250" s="214">
        <f t="shared" si="301"/>
        <v>21</v>
      </c>
      <c r="BW250" s="215">
        <f t="shared" si="302"/>
        <v>0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00000000000001" customHeight="1" x14ac:dyDescent="0.25">
      <c r="A251" s="369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50"/>
      <c r="F251" s="78" t="str">
        <f t="shared" si="273"/>
        <v/>
      </c>
      <c r="G251" s="350"/>
      <c r="H251" s="78" t="str">
        <f t="shared" si="274"/>
        <v/>
      </c>
      <c r="I251" s="350"/>
      <c r="J251" s="78" t="str">
        <f t="shared" si="275"/>
        <v/>
      </c>
      <c r="K251" s="350"/>
      <c r="L251" s="78" t="str">
        <f t="shared" si="276"/>
        <v/>
      </c>
      <c r="M251" s="350"/>
      <c r="N251" s="78" t="str">
        <f t="shared" si="293"/>
        <v/>
      </c>
      <c r="O251" s="350"/>
      <c r="P251" s="78" t="str">
        <f t="shared" si="277"/>
        <v/>
      </c>
      <c r="Q251" s="350"/>
      <c r="R251" s="78" t="str">
        <f t="shared" si="278"/>
        <v/>
      </c>
      <c r="S251" s="350"/>
      <c r="T251" s="78" t="str">
        <f t="shared" si="279"/>
        <v/>
      </c>
      <c r="U251" s="350"/>
      <c r="V251" s="78" t="str">
        <f t="shared" si="280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2.5100000000000001E-7</v>
      </c>
      <c r="BU251" s="215" t="str">
        <f t="shared" si="300"/>
        <v>Bowlinghaus Bamberg 1</v>
      </c>
      <c r="BV251" s="214">
        <f t="shared" si="301"/>
        <v>20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00000000000001" customHeight="1" thickBot="1" x14ac:dyDescent="0.3">
      <c r="A252" s="370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1"/>
      <c r="F252" s="69" t="str">
        <f t="shared" si="273"/>
        <v/>
      </c>
      <c r="G252" s="351"/>
      <c r="H252" s="69" t="str">
        <f t="shared" si="274"/>
        <v/>
      </c>
      <c r="I252" s="351"/>
      <c r="J252" s="69" t="str">
        <f t="shared" si="275"/>
        <v/>
      </c>
      <c r="K252" s="351"/>
      <c r="L252" s="69" t="str">
        <f t="shared" si="276"/>
        <v/>
      </c>
      <c r="M252" s="351"/>
      <c r="N252" s="69" t="str">
        <f t="shared" si="293"/>
        <v/>
      </c>
      <c r="O252" s="351"/>
      <c r="P252" s="69" t="str">
        <f t="shared" si="277"/>
        <v/>
      </c>
      <c r="Q252" s="351"/>
      <c r="R252" s="69" t="str">
        <f t="shared" si="278"/>
        <v/>
      </c>
      <c r="S252" s="351"/>
      <c r="T252" s="69" t="str">
        <f t="shared" si="279"/>
        <v/>
      </c>
      <c r="U252" s="351"/>
      <c r="V252" s="69" t="str">
        <f t="shared" si="280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2.5199999999999998E-7</v>
      </c>
      <c r="BU252" s="215" t="str">
        <f t="shared" si="300"/>
        <v>Bowlinghaus Bamberg 1</v>
      </c>
      <c r="BV252" s="214">
        <f t="shared" si="301"/>
        <v>19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00000000000001" customHeight="1" x14ac:dyDescent="0.25">
      <c r="A253" s="368" t="s">
        <v>3</v>
      </c>
      <c r="B253" s="73" t="str">
        <f t="shared" si="292"/>
        <v/>
      </c>
      <c r="C253" s="74" t="str">
        <f t="shared" si="292"/>
        <v/>
      </c>
      <c r="D253" s="75" t="str">
        <f t="shared" si="292"/>
        <v/>
      </c>
      <c r="E253" s="349">
        <f>IF(AD253="","",AD253)</f>
        <v>0</v>
      </c>
      <c r="F253" s="75" t="str">
        <f t="shared" si="273"/>
        <v/>
      </c>
      <c r="G253" s="349">
        <f>IF(AF253="","",AF253)</f>
        <v>0</v>
      </c>
      <c r="H253" s="75" t="str">
        <f t="shared" si="274"/>
        <v/>
      </c>
      <c r="I253" s="349">
        <f>IF(AH253="","",AH253)</f>
        <v>0</v>
      </c>
      <c r="J253" s="75" t="str">
        <f t="shared" si="275"/>
        <v/>
      </c>
      <c r="K253" s="349">
        <f>IF(AJ253="","",AJ253)</f>
        <v>0</v>
      </c>
      <c r="L253" s="75" t="str">
        <f t="shared" si="276"/>
        <v/>
      </c>
      <c r="M253" s="349">
        <f>IF(AL253="","",AL253)</f>
        <v>0</v>
      </c>
      <c r="N253" s="75" t="str">
        <f t="shared" si="293"/>
        <v/>
      </c>
      <c r="O253" s="349">
        <f>IF(AN253="","",AN253)</f>
        <v>0</v>
      </c>
      <c r="P253" s="75" t="str">
        <f t="shared" si="277"/>
        <v/>
      </c>
      <c r="Q253" s="349">
        <f>IF(AP253="","",AP253)</f>
        <v>0</v>
      </c>
      <c r="R253" s="75" t="str">
        <f t="shared" si="278"/>
        <v/>
      </c>
      <c r="S253" s="349">
        <f>IF(AR253="","",AR253)</f>
        <v>0</v>
      </c>
      <c r="T253" s="75" t="str">
        <f t="shared" si="279"/>
        <v/>
      </c>
      <c r="U253" s="349">
        <f>IF(AT253="","",AT253)</f>
        <v>0</v>
      </c>
      <c r="V253" s="75" t="str">
        <f t="shared" si="280"/>
        <v/>
      </c>
      <c r="W253" s="349">
        <f>IF(AV253="","",AV253)</f>
        <v>0</v>
      </c>
      <c r="Z253" s="352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294"/>
        <v>0</v>
      </c>
      <c r="BE253" s="213">
        <f t="shared" si="295"/>
        <v>0</v>
      </c>
      <c r="BF253" s="215">
        <f t="shared" si="296"/>
        <v>0</v>
      </c>
      <c r="BG253" s="215">
        <f t="shared" si="297"/>
        <v>0</v>
      </c>
      <c r="BH253" s="215" t="str">
        <f t="shared" si="282"/>
        <v/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0</v>
      </c>
      <c r="BT253" s="215">
        <f t="shared" si="299"/>
        <v>2.53E-7</v>
      </c>
      <c r="BU253" s="215" t="str">
        <f t="shared" si="300"/>
        <v>Bowlinghaus Bamberg 1</v>
      </c>
      <c r="BV253" s="214">
        <f t="shared" si="301"/>
        <v>18</v>
      </c>
      <c r="BW253" s="215">
        <f t="shared" si="302"/>
        <v>0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00000000000001" customHeight="1" x14ac:dyDescent="0.25">
      <c r="A254" s="369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50"/>
      <c r="F254" s="78" t="str">
        <f t="shared" si="273"/>
        <v/>
      </c>
      <c r="G254" s="350"/>
      <c r="H254" s="78" t="str">
        <f t="shared" si="274"/>
        <v/>
      </c>
      <c r="I254" s="350"/>
      <c r="J254" s="78" t="str">
        <f t="shared" si="275"/>
        <v/>
      </c>
      <c r="K254" s="350"/>
      <c r="L254" s="78" t="str">
        <f t="shared" si="276"/>
        <v/>
      </c>
      <c r="M254" s="350"/>
      <c r="N254" s="78" t="str">
        <f t="shared" si="293"/>
        <v/>
      </c>
      <c r="O254" s="350"/>
      <c r="P254" s="78" t="str">
        <f t="shared" si="277"/>
        <v/>
      </c>
      <c r="Q254" s="350"/>
      <c r="R254" s="78" t="str">
        <f t="shared" si="278"/>
        <v/>
      </c>
      <c r="S254" s="350"/>
      <c r="T254" s="78" t="str">
        <f t="shared" si="279"/>
        <v/>
      </c>
      <c r="U254" s="350"/>
      <c r="V254" s="78" t="str">
        <f t="shared" si="280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2.5400000000000002E-7</v>
      </c>
      <c r="BU254" s="215" t="str">
        <f t="shared" si="300"/>
        <v>Bowlinghaus Bamberg 1</v>
      </c>
      <c r="BV254" s="214">
        <f t="shared" si="301"/>
        <v>17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00000000000001" customHeight="1" thickBot="1" x14ac:dyDescent="0.3">
      <c r="A255" s="370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1"/>
      <c r="F255" s="69" t="str">
        <f t="shared" si="273"/>
        <v/>
      </c>
      <c r="G255" s="351"/>
      <c r="H255" s="69" t="str">
        <f t="shared" si="274"/>
        <v/>
      </c>
      <c r="I255" s="351"/>
      <c r="J255" s="69" t="str">
        <f t="shared" si="275"/>
        <v/>
      </c>
      <c r="K255" s="351"/>
      <c r="L255" s="69" t="str">
        <f t="shared" si="276"/>
        <v/>
      </c>
      <c r="M255" s="351"/>
      <c r="N255" s="69" t="str">
        <f t="shared" si="293"/>
        <v/>
      </c>
      <c r="O255" s="351"/>
      <c r="P255" s="69" t="str">
        <f t="shared" si="277"/>
        <v/>
      </c>
      <c r="Q255" s="351"/>
      <c r="R255" s="69" t="str">
        <f t="shared" si="278"/>
        <v/>
      </c>
      <c r="S255" s="351"/>
      <c r="T255" s="69" t="str">
        <f t="shared" si="279"/>
        <v/>
      </c>
      <c r="U255" s="351"/>
      <c r="V255" s="69" t="str">
        <f t="shared" si="280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2.5499999999999999E-7</v>
      </c>
      <c r="BU255" s="215" t="str">
        <f t="shared" si="300"/>
        <v>Bowlinghaus Bamberg 1</v>
      </c>
      <c r="BV255" s="214">
        <f t="shared" si="301"/>
        <v>16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00000000000001" customHeight="1" x14ac:dyDescent="0.25">
      <c r="A256" s="368" t="s">
        <v>11</v>
      </c>
      <c r="B256" s="73" t="str">
        <f>IF(AA256=0,"",AA256)</f>
        <v/>
      </c>
      <c r="C256" s="74" t="str">
        <f t="shared" si="292"/>
        <v/>
      </c>
      <c r="D256" s="75" t="str">
        <f t="shared" si="292"/>
        <v/>
      </c>
      <c r="E256" s="349">
        <f>IF(AD256="","",AD256)</f>
        <v>0</v>
      </c>
      <c r="F256" s="75" t="str">
        <f t="shared" si="273"/>
        <v/>
      </c>
      <c r="G256" s="349">
        <f>IF(AF256="","",AF256)</f>
        <v>0</v>
      </c>
      <c r="H256" s="75" t="str">
        <f t="shared" si="274"/>
        <v/>
      </c>
      <c r="I256" s="349">
        <f>IF(AH256="","",AH256)</f>
        <v>0</v>
      </c>
      <c r="J256" s="75" t="str">
        <f t="shared" si="275"/>
        <v/>
      </c>
      <c r="K256" s="349">
        <f>IF(AJ256="","",AJ256)</f>
        <v>0</v>
      </c>
      <c r="L256" s="75" t="str">
        <f t="shared" si="276"/>
        <v/>
      </c>
      <c r="M256" s="349">
        <f>IF(AL256="","",AL256)</f>
        <v>0</v>
      </c>
      <c r="N256" s="75" t="str">
        <f t="shared" si="293"/>
        <v/>
      </c>
      <c r="O256" s="349">
        <f>IF(AN256="","",AN256)</f>
        <v>0</v>
      </c>
      <c r="P256" s="75" t="str">
        <f t="shared" si="277"/>
        <v/>
      </c>
      <c r="Q256" s="349">
        <f>IF(AP256="","",AP256)</f>
        <v>0</v>
      </c>
      <c r="R256" s="75" t="str">
        <f t="shared" si="278"/>
        <v/>
      </c>
      <c r="S256" s="349">
        <f>IF(AR256="","",AR256)</f>
        <v>0</v>
      </c>
      <c r="T256" s="75" t="str">
        <f t="shared" si="279"/>
        <v/>
      </c>
      <c r="U256" s="349">
        <f>IF(AT256="","",AT256)</f>
        <v>0</v>
      </c>
      <c r="V256" s="75" t="str">
        <f t="shared" si="280"/>
        <v/>
      </c>
      <c r="W256" s="349">
        <f>IF(AV256="","",AV256)</f>
        <v>0</v>
      </c>
      <c r="Z256" s="352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294"/>
        <v>0</v>
      </c>
      <c r="BE256" s="213">
        <f t="shared" si="295"/>
        <v>0</v>
      </c>
      <c r="BF256" s="215">
        <f t="shared" si="296"/>
        <v>0</v>
      </c>
      <c r="BG256" s="215">
        <f t="shared" si="297"/>
        <v>0</v>
      </c>
      <c r="BH256" s="215" t="str">
        <f t="shared" si="282"/>
        <v/>
      </c>
      <c r="BI256" s="215" t="str">
        <f t="shared" si="283"/>
        <v/>
      </c>
      <c r="BJ256" s="215" t="str">
        <f t="shared" si="284"/>
        <v/>
      </c>
      <c r="BK256" s="215" t="str">
        <f t="shared" si="285"/>
        <v/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0</v>
      </c>
      <c r="BT256" s="215">
        <f t="shared" si="299"/>
        <v>2.5600000000000002E-7</v>
      </c>
      <c r="BU256" s="215" t="str">
        <f t="shared" si="300"/>
        <v>Bowlinghaus Bamberg 1</v>
      </c>
      <c r="BV256" s="214">
        <f t="shared" si="301"/>
        <v>15</v>
      </c>
      <c r="BW256" s="215">
        <f t="shared" si="302"/>
        <v>0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0"/>
      <c r="F257" s="78" t="str">
        <f t="shared" si="273"/>
        <v/>
      </c>
      <c r="G257" s="350"/>
      <c r="H257" s="78" t="str">
        <f t="shared" si="274"/>
        <v/>
      </c>
      <c r="I257" s="350"/>
      <c r="J257" s="78" t="str">
        <f t="shared" si="275"/>
        <v/>
      </c>
      <c r="K257" s="350"/>
      <c r="L257" s="78" t="str">
        <f t="shared" si="276"/>
        <v/>
      </c>
      <c r="M257" s="350"/>
      <c r="N257" s="78" t="str">
        <f t="shared" si="293"/>
        <v/>
      </c>
      <c r="O257" s="350"/>
      <c r="P257" s="78" t="str">
        <f t="shared" si="277"/>
        <v/>
      </c>
      <c r="Q257" s="350"/>
      <c r="R257" s="78" t="str">
        <f t="shared" si="278"/>
        <v/>
      </c>
      <c r="S257" s="350"/>
      <c r="T257" s="78" t="str">
        <f t="shared" si="279"/>
        <v/>
      </c>
      <c r="U257" s="350"/>
      <c r="V257" s="78" t="str">
        <f t="shared" si="280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2.5699999999999999E-7</v>
      </c>
      <c r="BU257" s="215" t="str">
        <f t="shared" si="300"/>
        <v>Bowlinghaus Bamberg 1</v>
      </c>
      <c r="BV257" s="214">
        <f t="shared" si="301"/>
        <v>14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1"/>
      <c r="F258" s="69" t="str">
        <f t="shared" si="273"/>
        <v/>
      </c>
      <c r="G258" s="351"/>
      <c r="H258" s="69" t="str">
        <f t="shared" si="274"/>
        <v/>
      </c>
      <c r="I258" s="351"/>
      <c r="J258" s="69" t="str">
        <f t="shared" si="275"/>
        <v/>
      </c>
      <c r="K258" s="351"/>
      <c r="L258" s="69" t="str">
        <f t="shared" si="276"/>
        <v/>
      </c>
      <c r="M258" s="351"/>
      <c r="N258" s="69" t="str">
        <f t="shared" si="293"/>
        <v/>
      </c>
      <c r="O258" s="351"/>
      <c r="P258" s="69" t="str">
        <f t="shared" si="277"/>
        <v/>
      </c>
      <c r="Q258" s="351"/>
      <c r="R258" s="69" t="str">
        <f t="shared" si="278"/>
        <v/>
      </c>
      <c r="S258" s="351"/>
      <c r="T258" s="69" t="str">
        <f t="shared" si="279"/>
        <v/>
      </c>
      <c r="U258" s="351"/>
      <c r="V258" s="69" t="str">
        <f t="shared" si="280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2.5800000000000001E-7</v>
      </c>
      <c r="BU258" s="215" t="str">
        <f t="shared" si="300"/>
        <v>Bowlinghaus Bamberg 1</v>
      </c>
      <c r="BV258" s="214">
        <f t="shared" si="301"/>
        <v>13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 t="str">
        <f t="shared" si="292"/>
        <v/>
      </c>
      <c r="E259" s="84">
        <f>IF(AD259="","",AD259)</f>
        <v>0</v>
      </c>
      <c r="F259" s="83" t="str">
        <f t="shared" si="273"/>
        <v/>
      </c>
      <c r="G259" s="84">
        <f>IF(AF259="","",AF259)</f>
        <v>0</v>
      </c>
      <c r="H259" s="83" t="str">
        <f t="shared" si="274"/>
        <v/>
      </c>
      <c r="I259" s="84">
        <f>IF(AH259="","",AH259)</f>
        <v>0</v>
      </c>
      <c r="J259" s="83" t="str">
        <f t="shared" si="275"/>
        <v/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 t="str">
        <f t="shared" si="280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0</v>
      </c>
      <c r="F260" s="86" t="str">
        <f t="shared" si="273"/>
        <v/>
      </c>
      <c r="G260" s="87">
        <f>IF(AF260="","",AF260)</f>
        <v>0</v>
      </c>
      <c r="H260" s="86" t="str">
        <f t="shared" si="274"/>
        <v/>
      </c>
      <c r="I260" s="87">
        <f>IF(AH260="","",AH260)</f>
        <v>0</v>
      </c>
      <c r="J260" s="86" t="str">
        <f t="shared" si="275"/>
        <v/>
      </c>
      <c r="K260" s="87">
        <f>IF(AJ260="","",AJ260)</f>
        <v>0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7">
        <f t="shared" si="304"/>
        <v>6</v>
      </c>
      <c r="E262" s="347" t="str">
        <f t="shared" si="304"/>
        <v/>
      </c>
      <c r="F262" s="347">
        <f t="shared" si="304"/>
        <v>1</v>
      </c>
      <c r="G262" s="347" t="str">
        <f t="shared" si="304"/>
        <v/>
      </c>
      <c r="H262" s="347">
        <f t="shared" si="304"/>
        <v>2</v>
      </c>
      <c r="I262" s="347" t="str">
        <f t="shared" si="304"/>
        <v/>
      </c>
      <c r="J262" s="347">
        <f t="shared" si="304"/>
        <v>10</v>
      </c>
      <c r="K262" s="347" t="str">
        <f t="shared" si="304"/>
        <v/>
      </c>
      <c r="L262" s="347">
        <f t="shared" ref="L262:U264" si="305">IF(AK262=0,"",AK262)</f>
        <v>3</v>
      </c>
      <c r="M262" s="347" t="str">
        <f t="shared" si="305"/>
        <v/>
      </c>
      <c r="N262" s="347">
        <f t="shared" si="305"/>
        <v>5</v>
      </c>
      <c r="O262" s="347" t="str">
        <f t="shared" si="305"/>
        <v/>
      </c>
      <c r="P262" s="347">
        <f t="shared" si="305"/>
        <v>4</v>
      </c>
      <c r="Q262" s="347" t="str">
        <f t="shared" si="305"/>
        <v/>
      </c>
      <c r="R262" s="347">
        <f t="shared" si="305"/>
        <v>8</v>
      </c>
      <c r="S262" s="347" t="str">
        <f t="shared" si="305"/>
        <v/>
      </c>
      <c r="T262" s="347">
        <f t="shared" si="305"/>
        <v>7</v>
      </c>
      <c r="U262" s="347" t="str">
        <f t="shared" si="305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VLOOKUP($AA242,Schlüssel!$A$5:$DG$14,63)</f>
        <v>6</v>
      </c>
      <c r="AD262" s="372"/>
      <c r="AE262" s="371">
        <f>VLOOKUP($AA242,Schlüssel!$A$5:$EK$14,64)</f>
        <v>1</v>
      </c>
      <c r="AF262" s="372"/>
      <c r="AG262" s="371">
        <f>VLOOKUP($AA242,Schlüssel!$A$5:$EK$14,65)</f>
        <v>2</v>
      </c>
      <c r="AH262" s="372"/>
      <c r="AI262" s="371">
        <f>VLOOKUP($AA242,Schlüssel!$A$5:$EK$14,66)</f>
        <v>10</v>
      </c>
      <c r="AJ262" s="372"/>
      <c r="AK262" s="371">
        <f>VLOOKUP($AA242,Schlüssel!$A$5:$EK$14,67)</f>
        <v>3</v>
      </c>
      <c r="AL262" s="372"/>
      <c r="AM262" s="371">
        <f>VLOOKUP($AA242,Schlüssel!$A$5:$EK$14,68)</f>
        <v>5</v>
      </c>
      <c r="AN262" s="372"/>
      <c r="AO262" s="371">
        <f>VLOOKUP($AA242,Schlüssel!$A$5:$EK$14,69)</f>
        <v>4</v>
      </c>
      <c r="AP262" s="372"/>
      <c r="AQ262" s="371">
        <f>VLOOKUP($AA242,Schlüssel!$A$5:$EK$14,70)</f>
        <v>8</v>
      </c>
      <c r="AR262" s="372"/>
      <c r="AS262" s="371">
        <f>VLOOKUP($AA242,Schlüssel!$A$5:$EK$14,71)</f>
        <v>7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4" t="str">
        <f t="shared" si="304"/>
        <v>SG Rottendorf 1</v>
      </c>
      <c r="E263" s="345" t="str">
        <f t="shared" si="304"/>
        <v/>
      </c>
      <c r="F263" s="344" t="str">
        <f t="shared" si="304"/>
        <v>BC Comet Nürnberg</v>
      </c>
      <c r="G263" s="345" t="str">
        <f t="shared" si="304"/>
        <v/>
      </c>
      <c r="H263" s="344" t="str">
        <f t="shared" si="304"/>
        <v>Bajuwaren München 1</v>
      </c>
      <c r="I263" s="345" t="str">
        <f t="shared" si="304"/>
        <v/>
      </c>
      <c r="J263" s="344" t="str">
        <f t="shared" si="304"/>
        <v>High Roller Rosenheim 1</v>
      </c>
      <c r="K263" s="345" t="str">
        <f t="shared" si="304"/>
        <v/>
      </c>
      <c r="L263" s="344" t="str">
        <f t="shared" si="305"/>
        <v>BK München 3</v>
      </c>
      <c r="M263" s="345" t="str">
        <f t="shared" si="305"/>
        <v/>
      </c>
      <c r="N263" s="344" t="str">
        <f t="shared" si="305"/>
        <v>RW Lichtenhof Stein 1</v>
      </c>
      <c r="O263" s="345" t="str">
        <f t="shared" si="305"/>
        <v/>
      </c>
      <c r="P263" s="344" t="str">
        <f t="shared" si="305"/>
        <v>SG DJK Rimpar</v>
      </c>
      <c r="Q263" s="345" t="str">
        <f t="shared" si="305"/>
        <v/>
      </c>
      <c r="R263" s="344" t="str">
        <f t="shared" si="305"/>
        <v>BC EMAX Unterföhring 2</v>
      </c>
      <c r="S263" s="345" t="str">
        <f t="shared" si="305"/>
        <v/>
      </c>
      <c r="T263" s="344" t="str">
        <f t="shared" si="305"/>
        <v>Schanzer Ingolstadt 1</v>
      </c>
      <c r="U263" s="345" t="str">
        <f t="shared" si="305"/>
        <v/>
      </c>
      <c r="V263" s="346"/>
      <c r="W263" s="346"/>
      <c r="AA263" s="90"/>
      <c r="AB263" s="86"/>
      <c r="AC263" s="344" t="str">
        <f>VLOOKUP(AC262,Schlüssel!$A$5:$K$14,2)</f>
        <v>SG Rottendorf 1</v>
      </c>
      <c r="AD263" s="345"/>
      <c r="AE263" s="344" t="str">
        <f>VLOOKUP(AE262,Schlüssel!$A$5:$K$14,2)</f>
        <v>BC Comet Nürnberg</v>
      </c>
      <c r="AF263" s="345"/>
      <c r="AG263" s="344" t="str">
        <f>VLOOKUP(AG262,Schlüssel!$A$5:$K$14,2)</f>
        <v>Bajuwaren München 1</v>
      </c>
      <c r="AH263" s="345"/>
      <c r="AI263" s="344" t="str">
        <f>VLOOKUP(AI262,Schlüssel!$A$5:$K$14,2)</f>
        <v>High Roller Rosenheim 1</v>
      </c>
      <c r="AJ263" s="345"/>
      <c r="AK263" s="344" t="str">
        <f>VLOOKUP(AK262,Schlüssel!$A$5:$K$14,2)</f>
        <v>BK München 3</v>
      </c>
      <c r="AL263" s="345"/>
      <c r="AM263" s="344" t="str">
        <f>VLOOKUP(AM262,Schlüssel!$A$5:$K$14,2)</f>
        <v>RW Lichtenhof Stein 1</v>
      </c>
      <c r="AN263" s="345"/>
      <c r="AO263" s="344" t="str">
        <f>VLOOKUP(AO262,Schlüssel!$A$5:$K$14,2)</f>
        <v>SG DJK Rimpar</v>
      </c>
      <c r="AP263" s="345"/>
      <c r="AQ263" s="344" t="str">
        <f>VLOOKUP(AQ262,Schlüssel!$A$5:$K$14,2)</f>
        <v>BC EMAX Unterföhring 2</v>
      </c>
      <c r="AR263" s="345"/>
      <c r="AS263" s="344" t="str">
        <f>VLOOKUP(AS262,Schlüssel!$A$5:$K$14,2)</f>
        <v>Schanzer Ingolstadt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2" t="str">
        <f t="shared" si="304"/>
        <v/>
      </c>
      <c r="E264" s="342" t="str">
        <f t="shared" si="304"/>
        <v/>
      </c>
      <c r="F264" s="342" t="str">
        <f t="shared" si="304"/>
        <v/>
      </c>
      <c r="G264" s="342" t="str">
        <f t="shared" si="304"/>
        <v/>
      </c>
      <c r="H264" s="342" t="str">
        <f t="shared" si="304"/>
        <v/>
      </c>
      <c r="I264" s="342" t="str">
        <f t="shared" si="304"/>
        <v/>
      </c>
      <c r="J264" s="342" t="str">
        <f t="shared" si="304"/>
        <v/>
      </c>
      <c r="K264" s="342" t="str">
        <f t="shared" si="304"/>
        <v/>
      </c>
      <c r="L264" s="342" t="str">
        <f t="shared" si="305"/>
        <v/>
      </c>
      <c r="M264" s="342" t="str">
        <f t="shared" si="305"/>
        <v/>
      </c>
      <c r="N264" s="342" t="str">
        <f t="shared" si="305"/>
        <v/>
      </c>
      <c r="O264" s="342" t="str">
        <f t="shared" si="305"/>
        <v/>
      </c>
      <c r="P264" s="342" t="str">
        <f t="shared" si="305"/>
        <v/>
      </c>
      <c r="Q264" s="342" t="str">
        <f t="shared" si="305"/>
        <v/>
      </c>
      <c r="R264" s="342" t="str">
        <f t="shared" si="305"/>
        <v/>
      </c>
      <c r="S264" s="342" t="str">
        <f t="shared" si="305"/>
        <v/>
      </c>
      <c r="T264" s="342" t="str">
        <f t="shared" si="305"/>
        <v/>
      </c>
      <c r="U264" s="343" t="str">
        <f t="shared" si="305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06">IF(AA265=0,"",AA265)</f>
        <v>Spieler 1</v>
      </c>
      <c r="C265" s="367" t="str">
        <f t="shared" si="306"/>
        <v/>
      </c>
      <c r="D265" s="340">
        <f>IF(AC265=301,"",AC265)</f>
        <v>0</v>
      </c>
      <c r="E265" s="340" t="str">
        <f>IF(AD265=0,"",AD265)</f>
        <v/>
      </c>
      <c r="F265" s="340">
        <f>IF(AE265=301,"",AE265)</f>
        <v>0</v>
      </c>
      <c r="G265" s="340" t="str">
        <f>IF(AF265=0,"",AF265)</f>
        <v/>
      </c>
      <c r="H265" s="340">
        <f>IF(AG265=301,"",AG265)</f>
        <v>0</v>
      </c>
      <c r="I265" s="340" t="str">
        <f>IF(AH265=0,"",AH265)</f>
        <v/>
      </c>
      <c r="J265" s="340">
        <f>IF(AI265=301,"",AI265)</f>
        <v>0</v>
      </c>
      <c r="K265" s="340" t="str">
        <f>IF(AJ265=0,"",AJ265)</f>
        <v/>
      </c>
      <c r="L265" s="340">
        <f>IF(AK265=301,"",AK265)</f>
        <v>0</v>
      </c>
      <c r="M265" s="340" t="str">
        <f>IF(AL265=0,"",AL265)</f>
        <v/>
      </c>
      <c r="N265" s="340">
        <f>IF(AM265=301,"",AM265)</f>
        <v>0</v>
      </c>
      <c r="O265" s="340" t="str">
        <f>IF(AN265=0,"",AN265)</f>
        <v/>
      </c>
      <c r="P265" s="340">
        <f>IF(AO265=301,"",AO265)</f>
        <v>0</v>
      </c>
      <c r="Q265" s="340" t="str">
        <f>IF(AP265=0,"",AP265)</f>
        <v/>
      </c>
      <c r="R265" s="340">
        <f>IF(AQ265=301,"",AQ265)</f>
        <v>0</v>
      </c>
      <c r="S265" s="340" t="str">
        <f>IF(AR265=0,"",AR265)</f>
        <v/>
      </c>
      <c r="T265" s="340">
        <f>IF(AS265=301,"",AS265)</f>
        <v>0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0</v>
      </c>
      <c r="AD265" s="374"/>
      <c r="AE265" s="373">
        <f>ABS(INDEX(AE:AE,MATCH(AE262,$AA:$AA,0)+5)+INDEX(AE:AE,MATCH(AE262,$AA:$AA,0)+6)+INDEX(AE:AE,MATCH(AE262,$AA:$AA,0)+7))</f>
        <v>0</v>
      </c>
      <c r="AF265" s="374"/>
      <c r="AG265" s="373">
        <f>ABS(INDEX(AG:AG,MATCH(AG262,$AA:$AA,0)+5)+INDEX(AG:AG,MATCH(AG262,$AA:$AA,0)+6)+INDEX(AG:AG,MATCH(AG262,$AA:$AA,0)+7))</f>
        <v>0</v>
      </c>
      <c r="AH265" s="374"/>
      <c r="AI265" s="373">
        <f>ABS(INDEX(AI:AI,MATCH(AI262,$AA:$AA,0)+5)+INDEX(AI:AI,MATCH(AI262,$AA:$AA,0)+6)+INDEX(AI:AI,MATCH(AI262,$AA:$AA,0)+7))</f>
        <v>0</v>
      </c>
      <c r="AJ265" s="374"/>
      <c r="AK265" s="373">
        <f>ABS(INDEX(AK:AK,MATCH(AK262,$AA:$AA,0)+5)+INDEX(AK:AK,MATCH(AK262,$AA:$AA,0)+6)+INDEX(AK:AK,MATCH(AK262,$AA:$AA,0)+7))</f>
        <v>0</v>
      </c>
      <c r="AL265" s="374"/>
      <c r="AM265" s="373">
        <f>ABS(INDEX(AM:AM,MATCH(AM262,$AA:$AA,0)+5)+INDEX(AM:AM,MATCH(AM262,$AA:$AA,0)+6)+INDEX(AM:AM,MATCH(AM262,$AA:$AA,0)+7))</f>
        <v>0</v>
      </c>
      <c r="AN265" s="374"/>
      <c r="AO265" s="373">
        <f>ABS(INDEX(AO:AO,MATCH(AO262,$AA:$AA,0)+5)+INDEX(AO:AO,MATCH(AO262,$AA:$AA,0)+6)+INDEX(AO:AO,MATCH(AO262,$AA:$AA,0)+7))</f>
        <v>0</v>
      </c>
      <c r="AP265" s="374"/>
      <c r="AQ265" s="373">
        <f>ABS(INDEX(AQ:AQ,MATCH(AQ262,$AA:$AA,0)+5)+INDEX(AQ:AQ,MATCH(AQ262,$AA:$AA,0)+6)+INDEX(AQ:AQ,MATCH(AQ262,$AA:$AA,0)+7))</f>
        <v>0</v>
      </c>
      <c r="AR265" s="374"/>
      <c r="AS265" s="373">
        <f>ABS(INDEX(AS:AS,MATCH(AS262,$AA:$AA,0)+5)+INDEX(AS:AS,MATCH(AS262,$AA:$AA,0)+6)+INDEX(AS:AS,MATCH(AS262,$AA:$AA,0)+7))</f>
        <v>0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06"/>
        <v>Spieler 2</v>
      </c>
      <c r="C266" s="367" t="str">
        <f t="shared" si="306"/>
        <v/>
      </c>
      <c r="D266" s="340">
        <f>IF(AC266=301,"",AC266)</f>
        <v>0</v>
      </c>
      <c r="E266" s="340" t="str">
        <f>IF(AD266=0,"",AD266)</f>
        <v/>
      </c>
      <c r="F266" s="340">
        <f>IF(AE266=301,"",AE266)</f>
        <v>0</v>
      </c>
      <c r="G266" s="340" t="str">
        <f>IF(AF266=0,"",AF266)</f>
        <v/>
      </c>
      <c r="H266" s="340">
        <f>IF(AG266=301,"",AG266)</f>
        <v>0</v>
      </c>
      <c r="I266" s="340" t="str">
        <f>IF(AH266=0,"",AH266)</f>
        <v/>
      </c>
      <c r="J266" s="340">
        <f>IF(AI266=301,"",AI266)</f>
        <v>0</v>
      </c>
      <c r="K266" s="340" t="str">
        <f>IF(AJ266=0,"",AJ266)</f>
        <v/>
      </c>
      <c r="L266" s="340">
        <f>IF(AK266=301,"",AK266)</f>
        <v>0</v>
      </c>
      <c r="M266" s="340" t="str">
        <f>IF(AL266=0,"",AL266)</f>
        <v/>
      </c>
      <c r="N266" s="340">
        <f>IF(AM266=301,"",AM266)</f>
        <v>0</v>
      </c>
      <c r="O266" s="340" t="str">
        <f>IF(AN266=0,"",AN266)</f>
        <v/>
      </c>
      <c r="P266" s="340">
        <f>IF(AO266=301,"",AO266)</f>
        <v>0</v>
      </c>
      <c r="Q266" s="340" t="str">
        <f>IF(AP266=0,"",AP266)</f>
        <v/>
      </c>
      <c r="R266" s="340">
        <f>IF(AQ266=301,"",AQ266)</f>
        <v>0</v>
      </c>
      <c r="S266" s="340" t="str">
        <f>IF(AR266=0,"",AR266)</f>
        <v/>
      </c>
      <c r="T266" s="340">
        <f>IF(AS266=301,"",AS266)</f>
        <v>0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0</v>
      </c>
      <c r="AD266" s="376"/>
      <c r="AE266" s="375">
        <f>ABS(INDEX(AE:AE,MATCH(AE262,$AA:$AA,0)+8)+INDEX(AE:AE,MATCH(AE262,$AA:$AA,0)+9)+INDEX(AE:AE,MATCH(AE262,$AA:$AA,0)+10))</f>
        <v>0</v>
      </c>
      <c r="AF266" s="376"/>
      <c r="AG266" s="375">
        <f>ABS(INDEX(AG:AG,MATCH(AG262,$AA:$AA,0)+8)+INDEX(AG:AG,MATCH(AG262,$AA:$AA,0)+9)+INDEX(AG:AG,MATCH(AG262,$AA:$AA,0)+10))</f>
        <v>0</v>
      </c>
      <c r="AH266" s="376"/>
      <c r="AI266" s="375">
        <f>ABS(INDEX(AI:AI,MATCH(AI262,$AA:$AA,0)+8)+INDEX(AI:AI,MATCH(AI262,$AA:$AA,0)+9)+INDEX(AI:AI,MATCH(AI262,$AA:$AA,0)+10))</f>
        <v>0</v>
      </c>
      <c r="AJ266" s="376"/>
      <c r="AK266" s="375">
        <f>ABS(INDEX(AK:AK,MATCH(AK262,$AA:$AA,0)+8)+INDEX(AK:AK,MATCH(AK262,$AA:$AA,0)+9)+INDEX(AK:AK,MATCH(AK262,$AA:$AA,0)+10))</f>
        <v>0</v>
      </c>
      <c r="AL266" s="376"/>
      <c r="AM266" s="375">
        <f>ABS(INDEX(AM:AM,MATCH(AM262,$AA:$AA,0)+8)+INDEX(AM:AM,MATCH(AM262,$AA:$AA,0)+9)+INDEX(AM:AM,MATCH(AM262,$AA:$AA,0)+10))</f>
        <v>0</v>
      </c>
      <c r="AN266" s="376"/>
      <c r="AO266" s="375">
        <f>ABS(INDEX(AO:AO,MATCH(AO262,$AA:$AA,0)+8)+INDEX(AO:AO,MATCH(AO262,$AA:$AA,0)+9)+INDEX(AO:AO,MATCH(AO262,$AA:$AA,0)+10))</f>
        <v>0</v>
      </c>
      <c r="AP266" s="376"/>
      <c r="AQ266" s="375">
        <f>ABS(INDEX(AQ:AQ,MATCH(AQ262,$AA:$AA,0)+8)+INDEX(AQ:AQ,MATCH(AQ262,$AA:$AA,0)+9)+INDEX(AQ:AQ,MATCH(AQ262,$AA:$AA,0)+10))</f>
        <v>0</v>
      </c>
      <c r="AR266" s="376"/>
      <c r="AS266" s="375">
        <f>ABS(INDEX(AS:AS,MATCH(AS262,$AA:$AA,0)+8)+INDEX(AS:AS,MATCH(AS262,$AA:$AA,0)+9)+INDEX(AS:AS,MATCH(AS262,$AA:$AA,0)+10))</f>
        <v>0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06"/>
        <v>Spieler 3</v>
      </c>
      <c r="C267" s="367" t="str">
        <f t="shared" si="306"/>
        <v/>
      </c>
      <c r="D267" s="340">
        <f>IF(AC267=301,"",AC267)</f>
        <v>0</v>
      </c>
      <c r="E267" s="340" t="str">
        <f>IF(AD267=0,"",AD267)</f>
        <v/>
      </c>
      <c r="F267" s="340">
        <f>IF(AE267=301,"",AE267)</f>
        <v>0</v>
      </c>
      <c r="G267" s="340" t="str">
        <f>IF(AF267=0,"",AF267)</f>
        <v/>
      </c>
      <c r="H267" s="340">
        <f>IF(AG267=301,"",AG267)</f>
        <v>0</v>
      </c>
      <c r="I267" s="340" t="str">
        <f>IF(AH267=0,"",AH267)</f>
        <v/>
      </c>
      <c r="J267" s="340">
        <f>IF(AI267=301,"",AI267)</f>
        <v>0</v>
      </c>
      <c r="K267" s="340" t="str">
        <f>IF(AJ267=0,"",AJ267)</f>
        <v/>
      </c>
      <c r="L267" s="340">
        <f>IF(AK267=301,"",AK267)</f>
        <v>0</v>
      </c>
      <c r="M267" s="340" t="str">
        <f>IF(AL267=0,"",AL267)</f>
        <v/>
      </c>
      <c r="N267" s="340">
        <f>IF(AM267=301,"",AM267)</f>
        <v>0</v>
      </c>
      <c r="O267" s="340" t="str">
        <f>IF(AN267=0,"",AN267)</f>
        <v/>
      </c>
      <c r="P267" s="340">
        <f>IF(AO267=301,"",AO267)</f>
        <v>0</v>
      </c>
      <c r="Q267" s="340" t="str">
        <f>IF(AP267=0,"",AP267)</f>
        <v/>
      </c>
      <c r="R267" s="340">
        <f>IF(AQ267=301,"",AQ267)</f>
        <v>0</v>
      </c>
      <c r="S267" s="340" t="str">
        <f>IF(AR267=0,"",AR267)</f>
        <v/>
      </c>
      <c r="T267" s="340">
        <f>IF(AS267=301,"",AS267)</f>
        <v>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0</v>
      </c>
      <c r="AD267" s="376"/>
      <c r="AE267" s="375">
        <f>ABS(INDEX(AE:AE,MATCH(AE262,$AA:$AA,0)+11)+INDEX(AE:AE,MATCH(AE262,$AA:$AA,0)+12)+INDEX(AE:AE,MATCH(AE262,$AA:$AA,0)+13))</f>
        <v>0</v>
      </c>
      <c r="AF267" s="376"/>
      <c r="AG267" s="375">
        <f>ABS(INDEX(AG:AG,MATCH(AG262,$AA:$AA,0)+11)+INDEX(AG:AG,MATCH(AG262,$AA:$AA,0)+12)+INDEX(AG:AG,MATCH(AG262,$AA:$AA,0)+13))</f>
        <v>0</v>
      </c>
      <c r="AH267" s="376"/>
      <c r="AI267" s="375">
        <f>ABS(INDEX(AI:AI,MATCH(AI262,$AA:$AA,0)+11)+INDEX(AI:AI,MATCH(AI262,$AA:$AA,0)+12)+INDEX(AI:AI,MATCH(AI262,$AA:$AA,0)+13))</f>
        <v>0</v>
      </c>
      <c r="AJ267" s="376"/>
      <c r="AK267" s="375">
        <f>ABS(INDEX(AK:AK,MATCH(AK262,$AA:$AA,0)+11)+INDEX(AK:AK,MATCH(AK262,$AA:$AA,0)+12)+INDEX(AK:AK,MATCH(AK262,$AA:$AA,0)+13))</f>
        <v>0</v>
      </c>
      <c r="AL267" s="376"/>
      <c r="AM267" s="375">
        <f>ABS(INDEX(AM:AM,MATCH(AM262,$AA:$AA,0)+11)+INDEX(AM:AM,MATCH(AM262,$AA:$AA,0)+12)+INDEX(AM:AM,MATCH(AM262,$AA:$AA,0)+13))</f>
        <v>0</v>
      </c>
      <c r="AN267" s="376"/>
      <c r="AO267" s="375">
        <f>ABS(INDEX(AO:AO,MATCH(AO262,$AA:$AA,0)+11)+INDEX(AO:AO,MATCH(AO262,$AA:$AA,0)+12)+INDEX(AO:AO,MATCH(AO262,$AA:$AA,0)+13))</f>
        <v>0</v>
      </c>
      <c r="AP267" s="376"/>
      <c r="AQ267" s="375">
        <f>ABS(INDEX(AQ:AQ,MATCH(AQ262,$AA:$AA,0)+11)+INDEX(AQ:AQ,MATCH(AQ262,$AA:$AA,0)+12)+INDEX(AQ:AQ,MATCH(AQ262,$AA:$AA,0)+13))</f>
        <v>0</v>
      </c>
      <c r="AR267" s="376"/>
      <c r="AS267" s="375">
        <f>ABS(INDEX(AS:AS,MATCH(AS262,$AA:$AA,0)+11)+INDEX(AS:AS,MATCH(AS262,$AA:$AA,0)+12)+INDEX(AS:AS,MATCH(AS262,$AA:$AA,0)+13))</f>
        <v>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06"/>
        <v>Spieler 4</v>
      </c>
      <c r="C268" s="367" t="str">
        <f t="shared" si="306"/>
        <v/>
      </c>
      <c r="D268" s="340">
        <f>IF(AC268=301,"",AC268)</f>
        <v>0</v>
      </c>
      <c r="E268" s="340" t="str">
        <f>IF(AD268=0,"",AD268)</f>
        <v/>
      </c>
      <c r="F268" s="340">
        <f>IF(AE268=301,"",AE268)</f>
        <v>0</v>
      </c>
      <c r="G268" s="340" t="str">
        <f>IF(AF268=0,"",AF268)</f>
        <v/>
      </c>
      <c r="H268" s="340">
        <f>IF(AG268=301,"",AG268)</f>
        <v>0</v>
      </c>
      <c r="I268" s="340" t="str">
        <f>IF(AH268=0,"",AH268)</f>
        <v/>
      </c>
      <c r="J268" s="340">
        <f>IF(AI268=301,"",AI268)</f>
        <v>0</v>
      </c>
      <c r="K268" s="340" t="str">
        <f>IF(AJ268=0,"",AJ268)</f>
        <v/>
      </c>
      <c r="L268" s="340">
        <f>IF(AK268=301,"",AK268)</f>
        <v>0</v>
      </c>
      <c r="M268" s="340" t="str">
        <f>IF(AL268=0,"",AL268)</f>
        <v/>
      </c>
      <c r="N268" s="340">
        <f>IF(AM268=301,"",AM268)</f>
        <v>0</v>
      </c>
      <c r="O268" s="340" t="str">
        <f>IF(AN268=0,"",AN268)</f>
        <v/>
      </c>
      <c r="P268" s="340">
        <f>IF(AO268=301,"",AO268)</f>
        <v>0</v>
      </c>
      <c r="Q268" s="340" t="str">
        <f>IF(AP268=0,"",AP268)</f>
        <v/>
      </c>
      <c r="R268" s="340">
        <f>IF(AQ268=301,"",AQ268)</f>
        <v>0</v>
      </c>
      <c r="S268" s="340" t="str">
        <f>IF(AR268=0,"",AR268)</f>
        <v/>
      </c>
      <c r="T268" s="340">
        <f>IF(AS268=301,"",AS268)</f>
        <v>0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0</v>
      </c>
      <c r="AD268" s="376"/>
      <c r="AE268" s="375">
        <f>ABS(INDEX(AE:AE,MATCH(AE262,$AA:$AA,0)+14)+INDEX(AE:AE,MATCH(AE262,$AA:$AA,0)+15)+INDEX(AE:AE,MATCH(AE262,$AA:$AA,0)+16))</f>
        <v>0</v>
      </c>
      <c r="AF268" s="376"/>
      <c r="AG268" s="375">
        <f>ABS(INDEX(AG:AG,MATCH(AG262,$AA:$AA,0)+14)+INDEX(AG:AG,MATCH(AG262,$AA:$AA,0)+15)+INDEX(AG:AG,MATCH(AG262,$AA:$AA,0)+16))</f>
        <v>0</v>
      </c>
      <c r="AH268" s="376"/>
      <c r="AI268" s="375">
        <f>ABS(INDEX(AI:AI,MATCH(AI262,$AA:$AA,0)+14)+INDEX(AI:AI,MATCH(AI262,$AA:$AA,0)+15)+INDEX(AI:AI,MATCH(AI262,$AA:$AA,0)+16))</f>
        <v>0</v>
      </c>
      <c r="AJ268" s="376"/>
      <c r="AK268" s="375">
        <f>ABS(INDEX(AK:AK,MATCH(AK262,$AA:$AA,0)+14)+INDEX(AK:AK,MATCH(AK262,$AA:$AA,0)+15)+INDEX(AK:AK,MATCH(AK262,$AA:$AA,0)+16))</f>
        <v>0</v>
      </c>
      <c r="AL268" s="376"/>
      <c r="AM268" s="375">
        <f>ABS(INDEX(AM:AM,MATCH(AM262,$AA:$AA,0)+14)+INDEX(AM:AM,MATCH(AM262,$AA:$AA,0)+15)+INDEX(AM:AM,MATCH(AM262,$AA:$AA,0)+16))</f>
        <v>0</v>
      </c>
      <c r="AN268" s="376"/>
      <c r="AO268" s="375">
        <f>ABS(INDEX(AO:AO,MATCH(AO262,$AA:$AA,0)+14)+INDEX(AO:AO,MATCH(AO262,$AA:$AA,0)+15)+INDEX(AO:AO,MATCH(AO262,$AA:$AA,0)+16))</f>
        <v>0</v>
      </c>
      <c r="AP268" s="376"/>
      <c r="AQ268" s="375">
        <f>ABS(INDEX(AQ:AQ,MATCH(AQ262,$AA:$AA,0)+14)+INDEX(AQ:AQ,MATCH(AQ262,$AA:$AA,0)+15)+INDEX(AQ:AQ,MATCH(AQ262,$AA:$AA,0)+16))</f>
        <v>0</v>
      </c>
      <c r="AR268" s="376"/>
      <c r="AS268" s="375">
        <f>ABS(INDEX(AS:AS,MATCH(AS262,$AA:$AA,0)+14)+INDEX(AS:AS,MATCH(AS262,$AA:$AA,0)+15)+INDEX(AS:AS,MATCH(AS262,$AA:$AA,0)+16))</f>
        <v>0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06"/>
        <v>Gesamt</v>
      </c>
      <c r="C269" s="356" t="str">
        <f t="shared" si="306"/>
        <v/>
      </c>
      <c r="D269" s="339">
        <f>IF(AC269=1505,"",AC269)</f>
        <v>0</v>
      </c>
      <c r="E269" s="339" t="str">
        <f>IF(AD269=0,"",AD269)</f>
        <v/>
      </c>
      <c r="F269" s="339">
        <f>IF(AE269=1505,"",AE269)</f>
        <v>0</v>
      </c>
      <c r="G269" s="339" t="str">
        <f>IF(AF269=0,"",AF269)</f>
        <v/>
      </c>
      <c r="H269" s="339">
        <f>IF(AG269=1505,"",AG269)</f>
        <v>0</v>
      </c>
      <c r="I269" s="339" t="str">
        <f>IF(AH269=0,"",AH269)</f>
        <v/>
      </c>
      <c r="J269" s="339">
        <f>IF(AI269=1505,"",AI269)</f>
        <v>0</v>
      </c>
      <c r="K269" s="339" t="str">
        <f>IF(AJ269=0,"",AJ269)</f>
        <v/>
      </c>
      <c r="L269" s="339">
        <f>IF(AK269=1505,"",AK269)</f>
        <v>0</v>
      </c>
      <c r="M269" s="339" t="str">
        <f>IF(AL269=0,"",AL269)</f>
        <v/>
      </c>
      <c r="N269" s="339">
        <f>IF(AM269=1505,"",AM269)</f>
        <v>0</v>
      </c>
      <c r="O269" s="339" t="str">
        <f>IF(AN269=0,"",AN269)</f>
        <v/>
      </c>
      <c r="P269" s="339">
        <f>IF(AO269=1505,"",AO269)</f>
        <v>0</v>
      </c>
      <c r="Q269" s="339" t="str">
        <f>IF(AP269=0,"",AP269)</f>
        <v/>
      </c>
      <c r="R269" s="339">
        <f>IF(AQ269=1505,"",AQ269)</f>
        <v>0</v>
      </c>
      <c r="S269" s="339" t="str">
        <f>IF(AR269=0,"",AR269)</f>
        <v/>
      </c>
      <c r="T269" s="339">
        <f>IF(AS269=1505,"",AS269)</f>
        <v>0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0</v>
      </c>
      <c r="AD269" s="356"/>
      <c r="AE269" s="355">
        <f>SUM(AE265:AE268)</f>
        <v>0</v>
      </c>
      <c r="AF269" s="356"/>
      <c r="AG269" s="355">
        <f>SUM(AG265:AG268)</f>
        <v>0</v>
      </c>
      <c r="AH269" s="356"/>
      <c r="AI269" s="355">
        <f>SUM(AI265:AI268)</f>
        <v>0</v>
      </c>
      <c r="AJ269" s="356"/>
      <c r="AK269" s="355">
        <f>SUM(AK265:AK268)</f>
        <v>0</v>
      </c>
      <c r="AL269" s="356"/>
      <c r="AM269" s="355">
        <f>SUM(AM265:AM268)</f>
        <v>0</v>
      </c>
      <c r="AN269" s="356"/>
      <c r="AO269" s="355">
        <f>SUM(AO265:AO268)</f>
        <v>0</v>
      </c>
      <c r="AP269" s="356"/>
      <c r="AQ269" s="355">
        <f>SUM(AQ265:AQ268)</f>
        <v>0</v>
      </c>
      <c r="AR269" s="356"/>
      <c r="AS269" s="355">
        <f>SUM(AS265:AS268)</f>
        <v>0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15.02./16.02.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15.02./16.02.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Regensburg Super Bowl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9">
        <f>IF(AD277="","",AD277)</f>
        <v>0</v>
      </c>
      <c r="F277" s="75" t="str">
        <f t="shared" ref="F277:F290" si="307">IF(AE277=0,"",AE277)</f>
        <v/>
      </c>
      <c r="G277" s="349">
        <f>IF(AF277="","",AF277)</f>
        <v>0</v>
      </c>
      <c r="H277" s="75" t="str">
        <f t="shared" ref="H277:H290" si="308">IF(AG277=0,"",AG277)</f>
        <v/>
      </c>
      <c r="I277" s="349">
        <f>IF(AH277="","",AH277)</f>
        <v>0</v>
      </c>
      <c r="J277" s="75" t="str">
        <f t="shared" ref="J277:J290" si="309">IF(AI277=0,"",AI277)</f>
        <v/>
      </c>
      <c r="K277" s="349">
        <f>IF(AJ277="","",AJ277)</f>
        <v>0</v>
      </c>
      <c r="L277" s="75" t="str">
        <f t="shared" ref="L277:L290" si="310">IF(AK277=0,"",AK277)</f>
        <v/>
      </c>
      <c r="M277" s="349">
        <f>IF(AL277="","",AL277)</f>
        <v>0</v>
      </c>
      <c r="N277" s="75" t="str">
        <f>IF(AM277=0,"",AM277)</f>
        <v/>
      </c>
      <c r="O277" s="349">
        <f>IF(AN277="","",AN277)</f>
        <v>0</v>
      </c>
      <c r="P277" s="75" t="str">
        <f t="shared" ref="P277:P290" si="311">IF(AO277=0,"",AO277)</f>
        <v/>
      </c>
      <c r="Q277" s="349">
        <f>IF(AP277="","",AP277)</f>
        <v>0</v>
      </c>
      <c r="R277" s="75" t="str">
        <f t="shared" ref="R277:R290" si="312">IF(AQ277=0,"",AQ277)</f>
        <v/>
      </c>
      <c r="S277" s="349">
        <f>IF(AR277="","",AR277)</f>
        <v>0</v>
      </c>
      <c r="T277" s="75" t="str">
        <f t="shared" ref="T277:T290" si="313">IF(AS277=0,"",AS277)</f>
        <v/>
      </c>
      <c r="U277" s="349">
        <f>IF(AT277="","",AT277)</f>
        <v>0</v>
      </c>
      <c r="V277" s="75" t="str">
        <f t="shared" ref="V277:V290" si="314">IF(AU277=0,"",AU277)</f>
        <v/>
      </c>
      <c r="W277" s="349">
        <f>IF(AV277="","",AV277)</f>
        <v>0</v>
      </c>
      <c r="Z277" s="352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16">IF(AC277=0,"",AC277)</f>
        <v/>
      </c>
      <c r="BI277" s="215" t="str">
        <f t="shared" ref="BI277:BI288" si="317">IF(AE277=0,"",AE277)</f>
        <v/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00000000000001" customHeight="1" x14ac:dyDescent="0.25">
      <c r="A278" s="369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50"/>
      <c r="F278" s="78" t="str">
        <f t="shared" si="307"/>
        <v/>
      </c>
      <c r="G278" s="350"/>
      <c r="H278" s="78" t="str">
        <f t="shared" si="308"/>
        <v/>
      </c>
      <c r="I278" s="350"/>
      <c r="J278" s="78" t="str">
        <f t="shared" si="309"/>
        <v/>
      </c>
      <c r="K278" s="350"/>
      <c r="L278" s="78" t="str">
        <f t="shared" si="310"/>
        <v/>
      </c>
      <c r="M278" s="350"/>
      <c r="N278" s="78" t="str">
        <f t="shared" ref="N278:N290" si="327">IF(AM278=0,"",AM278)</f>
        <v/>
      </c>
      <c r="O278" s="350"/>
      <c r="P278" s="78" t="str">
        <f t="shared" si="311"/>
        <v/>
      </c>
      <c r="Q278" s="350"/>
      <c r="R278" s="78" t="str">
        <f t="shared" si="312"/>
        <v/>
      </c>
      <c r="S278" s="350"/>
      <c r="T278" s="78" t="str">
        <f t="shared" si="313"/>
        <v/>
      </c>
      <c r="U278" s="350"/>
      <c r="V278" s="78" t="str">
        <f t="shared" si="314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2.7799999999999997E-7</v>
      </c>
      <c r="BU278" s="215" t="str">
        <f t="shared" ref="BU278:BU288" si="334">+BU277</f>
        <v>High Roller Rosenheim 1</v>
      </c>
      <c r="BV278" s="214">
        <f t="shared" ref="BV278:BV288" si="335">RANK(BT278,BT:BT)</f>
        <v>11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00000000000001" customHeight="1" thickBot="1" x14ac:dyDescent="0.3">
      <c r="A279" s="370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1"/>
      <c r="F279" s="69" t="str">
        <f t="shared" si="307"/>
        <v/>
      </c>
      <c r="G279" s="351"/>
      <c r="H279" s="69" t="str">
        <f t="shared" si="308"/>
        <v/>
      </c>
      <c r="I279" s="351"/>
      <c r="J279" s="69" t="str">
        <f t="shared" si="309"/>
        <v/>
      </c>
      <c r="K279" s="351"/>
      <c r="L279" s="69" t="str">
        <f t="shared" si="310"/>
        <v/>
      </c>
      <c r="M279" s="351"/>
      <c r="N279" s="69" t="str">
        <f t="shared" si="327"/>
        <v/>
      </c>
      <c r="O279" s="351"/>
      <c r="P279" s="69" t="str">
        <f t="shared" si="311"/>
        <v/>
      </c>
      <c r="Q279" s="351"/>
      <c r="R279" s="69" t="str">
        <f t="shared" si="312"/>
        <v/>
      </c>
      <c r="S279" s="351"/>
      <c r="T279" s="69" t="str">
        <f t="shared" si="313"/>
        <v/>
      </c>
      <c r="U279" s="351"/>
      <c r="V279" s="69" t="str">
        <f t="shared" si="314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2.79E-7</v>
      </c>
      <c r="BU279" s="215" t="str">
        <f t="shared" si="334"/>
        <v>High Roller Rosenheim 1</v>
      </c>
      <c r="BV279" s="214">
        <f t="shared" si="335"/>
        <v>10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00000000000001" customHeight="1" x14ac:dyDescent="0.25">
      <c r="A280" s="368" t="s">
        <v>2</v>
      </c>
      <c r="B280" s="73" t="str">
        <f t="shared" si="326"/>
        <v/>
      </c>
      <c r="C280" s="74" t="str">
        <f t="shared" si="326"/>
        <v/>
      </c>
      <c r="D280" s="75" t="str">
        <f t="shared" si="326"/>
        <v/>
      </c>
      <c r="E280" s="349">
        <f>IF(AD280="","",AD280)</f>
        <v>0</v>
      </c>
      <c r="F280" s="75" t="str">
        <f t="shared" si="307"/>
        <v/>
      </c>
      <c r="G280" s="349">
        <f>IF(AF280="","",AF280)</f>
        <v>0</v>
      </c>
      <c r="H280" s="75" t="str">
        <f t="shared" si="308"/>
        <v/>
      </c>
      <c r="I280" s="349">
        <f>IF(AH280="","",AH280)</f>
        <v>0</v>
      </c>
      <c r="J280" s="75" t="str">
        <f t="shared" si="309"/>
        <v/>
      </c>
      <c r="K280" s="349">
        <f>IF(AJ280="","",AJ280)</f>
        <v>0</v>
      </c>
      <c r="L280" s="75" t="str">
        <f t="shared" si="310"/>
        <v/>
      </c>
      <c r="M280" s="349">
        <f>IF(AL280="","",AL280)</f>
        <v>0</v>
      </c>
      <c r="N280" s="75" t="str">
        <f t="shared" si="327"/>
        <v/>
      </c>
      <c r="O280" s="349">
        <f>IF(AN280="","",AN280)</f>
        <v>0</v>
      </c>
      <c r="P280" s="75" t="str">
        <f t="shared" si="311"/>
        <v/>
      </c>
      <c r="Q280" s="349">
        <f>IF(AP280="","",AP280)</f>
        <v>0</v>
      </c>
      <c r="R280" s="75" t="str">
        <f t="shared" si="312"/>
        <v/>
      </c>
      <c r="S280" s="349">
        <f>IF(AR280="","",AR280)</f>
        <v>0</v>
      </c>
      <c r="T280" s="75" t="str">
        <f t="shared" si="313"/>
        <v/>
      </c>
      <c r="U280" s="349">
        <f>IF(AT280="","",AT280)</f>
        <v>0</v>
      </c>
      <c r="V280" s="75" t="str">
        <f t="shared" si="314"/>
        <v/>
      </c>
      <c r="W280" s="349">
        <f>IF(AV280="","",AV280)</f>
        <v>0</v>
      </c>
      <c r="Z280" s="352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28"/>
        <v>0</v>
      </c>
      <c r="BE280" s="213">
        <f t="shared" si="329"/>
        <v>0</v>
      </c>
      <c r="BF280" s="215">
        <f t="shared" si="330"/>
        <v>0</v>
      </c>
      <c r="BG280" s="215">
        <f t="shared" si="331"/>
        <v>0</v>
      </c>
      <c r="BH280" s="215" t="str">
        <f t="shared" si="316"/>
        <v/>
      </c>
      <c r="BI280" s="215" t="str">
        <f t="shared" si="317"/>
        <v/>
      </c>
      <c r="BJ280" s="215" t="str">
        <f t="shared" si="318"/>
        <v/>
      </c>
      <c r="BK280" s="215" t="str">
        <f t="shared" si="319"/>
        <v/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0</v>
      </c>
      <c r="BT280" s="215">
        <f t="shared" si="333"/>
        <v>2.8000000000000002E-7</v>
      </c>
      <c r="BU280" s="215" t="str">
        <f t="shared" si="334"/>
        <v>High Roller Rosenheim 1</v>
      </c>
      <c r="BV280" s="214">
        <f t="shared" si="335"/>
        <v>9</v>
      </c>
      <c r="BW280" s="215">
        <f t="shared" si="336"/>
        <v>0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00000000000001" customHeight="1" x14ac:dyDescent="0.25">
      <c r="A281" s="369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0"/>
      <c r="F281" s="78" t="str">
        <f t="shared" si="307"/>
        <v/>
      </c>
      <c r="G281" s="350"/>
      <c r="H281" s="78" t="str">
        <f t="shared" si="308"/>
        <v/>
      </c>
      <c r="I281" s="350"/>
      <c r="J281" s="78" t="str">
        <f t="shared" si="309"/>
        <v/>
      </c>
      <c r="K281" s="350"/>
      <c r="L281" s="78" t="str">
        <f t="shared" si="310"/>
        <v/>
      </c>
      <c r="M281" s="350"/>
      <c r="N281" s="78" t="str">
        <f t="shared" si="327"/>
        <v/>
      </c>
      <c r="O281" s="350"/>
      <c r="P281" s="78" t="str">
        <f t="shared" si="311"/>
        <v/>
      </c>
      <c r="Q281" s="350"/>
      <c r="R281" s="78" t="str">
        <f t="shared" si="312"/>
        <v/>
      </c>
      <c r="S281" s="350"/>
      <c r="T281" s="78" t="str">
        <f t="shared" si="313"/>
        <v/>
      </c>
      <c r="U281" s="350"/>
      <c r="V281" s="78" t="str">
        <f t="shared" si="314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2.8099999999999999E-7</v>
      </c>
      <c r="BU281" s="215" t="str">
        <f t="shared" si="334"/>
        <v>High Roller Rosenheim 1</v>
      </c>
      <c r="BV281" s="214">
        <f t="shared" si="335"/>
        <v>8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00000000000001" customHeight="1" thickBot="1" x14ac:dyDescent="0.3">
      <c r="A282" s="370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1"/>
      <c r="F282" s="69" t="str">
        <f t="shared" si="307"/>
        <v/>
      </c>
      <c r="G282" s="351"/>
      <c r="H282" s="69" t="str">
        <f t="shared" si="308"/>
        <v/>
      </c>
      <c r="I282" s="351"/>
      <c r="J282" s="69" t="str">
        <f t="shared" si="309"/>
        <v/>
      </c>
      <c r="K282" s="351"/>
      <c r="L282" s="69" t="str">
        <f t="shared" si="310"/>
        <v/>
      </c>
      <c r="M282" s="351"/>
      <c r="N282" s="69" t="str">
        <f t="shared" si="327"/>
        <v/>
      </c>
      <c r="O282" s="351"/>
      <c r="P282" s="69" t="str">
        <f t="shared" si="311"/>
        <v/>
      </c>
      <c r="Q282" s="351"/>
      <c r="R282" s="69" t="str">
        <f t="shared" si="312"/>
        <v/>
      </c>
      <c r="S282" s="351"/>
      <c r="T282" s="69" t="str">
        <f t="shared" si="313"/>
        <v/>
      </c>
      <c r="U282" s="351"/>
      <c r="V282" s="69" t="str">
        <f t="shared" si="314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2.8200000000000001E-7</v>
      </c>
      <c r="BU282" s="215" t="str">
        <f t="shared" si="334"/>
        <v>High Roller Rosenheim 1</v>
      </c>
      <c r="BV282" s="214">
        <f t="shared" si="335"/>
        <v>7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00000000000001" customHeight="1" x14ac:dyDescent="0.25">
      <c r="A283" s="368" t="s">
        <v>3</v>
      </c>
      <c r="B283" s="73" t="str">
        <f t="shared" si="326"/>
        <v/>
      </c>
      <c r="C283" s="74" t="str">
        <f t="shared" si="326"/>
        <v/>
      </c>
      <c r="D283" s="75" t="str">
        <f t="shared" si="326"/>
        <v/>
      </c>
      <c r="E283" s="349">
        <f>IF(AD283="","",AD283)</f>
        <v>0</v>
      </c>
      <c r="F283" s="75" t="str">
        <f t="shared" si="307"/>
        <v/>
      </c>
      <c r="G283" s="349">
        <f>IF(AF283="","",AF283)</f>
        <v>0</v>
      </c>
      <c r="H283" s="75" t="str">
        <f t="shared" si="308"/>
        <v/>
      </c>
      <c r="I283" s="349">
        <f>IF(AH283="","",AH283)</f>
        <v>0</v>
      </c>
      <c r="J283" s="75" t="str">
        <f t="shared" si="309"/>
        <v/>
      </c>
      <c r="K283" s="349">
        <f>IF(AJ283="","",AJ283)</f>
        <v>0</v>
      </c>
      <c r="L283" s="75" t="str">
        <f t="shared" si="310"/>
        <v/>
      </c>
      <c r="M283" s="349">
        <f>IF(AL283="","",AL283)</f>
        <v>0</v>
      </c>
      <c r="N283" s="75" t="str">
        <f t="shared" si="327"/>
        <v/>
      </c>
      <c r="O283" s="349">
        <f>IF(AN283="","",AN283)</f>
        <v>0</v>
      </c>
      <c r="P283" s="75" t="str">
        <f t="shared" si="311"/>
        <v/>
      </c>
      <c r="Q283" s="349">
        <f>IF(AP283="","",AP283)</f>
        <v>0</v>
      </c>
      <c r="R283" s="75" t="str">
        <f t="shared" si="312"/>
        <v/>
      </c>
      <c r="S283" s="349">
        <f>IF(AR283="","",AR283)</f>
        <v>0</v>
      </c>
      <c r="T283" s="75" t="str">
        <f t="shared" si="313"/>
        <v/>
      </c>
      <c r="U283" s="349">
        <f>IF(AT283="","",AT283)</f>
        <v>0</v>
      </c>
      <c r="V283" s="75" t="str">
        <f t="shared" si="314"/>
        <v/>
      </c>
      <c r="W283" s="349">
        <f>IF(AV283="","",AV283)</f>
        <v>0</v>
      </c>
      <c r="Z283" s="352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28"/>
        <v>0</v>
      </c>
      <c r="BE283" s="213">
        <f t="shared" si="329"/>
        <v>0</v>
      </c>
      <c r="BF283" s="215">
        <f t="shared" si="330"/>
        <v>0</v>
      </c>
      <c r="BG283" s="215">
        <f t="shared" si="331"/>
        <v>0</v>
      </c>
      <c r="BH283" s="215" t="str">
        <f t="shared" si="316"/>
        <v/>
      </c>
      <c r="BI283" s="215" t="str">
        <f t="shared" si="317"/>
        <v/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0</v>
      </c>
      <c r="BT283" s="215">
        <f t="shared" si="333"/>
        <v>2.8299999999999998E-7</v>
      </c>
      <c r="BU283" s="215" t="str">
        <f t="shared" si="334"/>
        <v>High Roller Rosenheim 1</v>
      </c>
      <c r="BV283" s="214">
        <f t="shared" si="335"/>
        <v>6</v>
      </c>
      <c r="BW283" s="215">
        <f t="shared" si="336"/>
        <v>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00000000000001" customHeight="1" x14ac:dyDescent="0.25">
      <c r="A284" s="369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50"/>
      <c r="F284" s="78" t="str">
        <f t="shared" si="307"/>
        <v/>
      </c>
      <c r="G284" s="350"/>
      <c r="H284" s="78" t="str">
        <f t="shared" si="308"/>
        <v/>
      </c>
      <c r="I284" s="350"/>
      <c r="J284" s="78" t="str">
        <f t="shared" si="309"/>
        <v/>
      </c>
      <c r="K284" s="350"/>
      <c r="L284" s="78" t="str">
        <f t="shared" si="310"/>
        <v/>
      </c>
      <c r="M284" s="350"/>
      <c r="N284" s="78" t="str">
        <f t="shared" si="327"/>
        <v/>
      </c>
      <c r="O284" s="350"/>
      <c r="P284" s="78" t="str">
        <f t="shared" si="311"/>
        <v/>
      </c>
      <c r="Q284" s="350"/>
      <c r="R284" s="78" t="str">
        <f t="shared" si="312"/>
        <v/>
      </c>
      <c r="S284" s="350"/>
      <c r="T284" s="78" t="str">
        <f t="shared" si="313"/>
        <v/>
      </c>
      <c r="U284" s="350"/>
      <c r="V284" s="78" t="str">
        <f t="shared" si="314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2.84E-7</v>
      </c>
      <c r="BU284" s="215" t="str">
        <f t="shared" si="334"/>
        <v>High Roller Rosenheim 1</v>
      </c>
      <c r="BV284" s="214">
        <f t="shared" si="335"/>
        <v>5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00000000000001" customHeight="1" thickBot="1" x14ac:dyDescent="0.3">
      <c r="A285" s="370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1"/>
      <c r="F285" s="69" t="str">
        <f t="shared" si="307"/>
        <v/>
      </c>
      <c r="G285" s="351"/>
      <c r="H285" s="69" t="str">
        <f t="shared" si="308"/>
        <v/>
      </c>
      <c r="I285" s="351"/>
      <c r="J285" s="69" t="str">
        <f t="shared" si="309"/>
        <v/>
      </c>
      <c r="K285" s="351"/>
      <c r="L285" s="69" t="str">
        <f t="shared" si="310"/>
        <v/>
      </c>
      <c r="M285" s="351"/>
      <c r="N285" s="69" t="str">
        <f t="shared" si="327"/>
        <v/>
      </c>
      <c r="O285" s="351"/>
      <c r="P285" s="69" t="str">
        <f t="shared" si="311"/>
        <v/>
      </c>
      <c r="Q285" s="351"/>
      <c r="R285" s="69" t="str">
        <f t="shared" si="312"/>
        <v/>
      </c>
      <c r="S285" s="351"/>
      <c r="T285" s="69" t="str">
        <f t="shared" si="313"/>
        <v/>
      </c>
      <c r="U285" s="351"/>
      <c r="V285" s="69" t="str">
        <f t="shared" si="314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2.8500000000000002E-7</v>
      </c>
      <c r="BU285" s="215" t="str">
        <f t="shared" si="334"/>
        <v>High Roller Rosenheim 1</v>
      </c>
      <c r="BV285" s="214">
        <f t="shared" si="335"/>
        <v>4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00000000000001" customHeight="1" x14ac:dyDescent="0.25">
      <c r="A286" s="368" t="s">
        <v>11</v>
      </c>
      <c r="B286" s="73" t="str">
        <f>IF(AA286=0,"",AA286)</f>
        <v/>
      </c>
      <c r="C286" s="74" t="str">
        <f t="shared" si="326"/>
        <v/>
      </c>
      <c r="D286" s="75" t="str">
        <f t="shared" si="326"/>
        <v/>
      </c>
      <c r="E286" s="349">
        <f>IF(AD286="","",AD286)</f>
        <v>0</v>
      </c>
      <c r="F286" s="75" t="str">
        <f t="shared" si="307"/>
        <v/>
      </c>
      <c r="G286" s="349">
        <f>IF(AF286="","",AF286)</f>
        <v>0</v>
      </c>
      <c r="H286" s="75" t="str">
        <f t="shared" si="308"/>
        <v/>
      </c>
      <c r="I286" s="349">
        <f>IF(AH286="","",AH286)</f>
        <v>0</v>
      </c>
      <c r="J286" s="75" t="str">
        <f t="shared" si="309"/>
        <v/>
      </c>
      <c r="K286" s="349">
        <f>IF(AJ286="","",AJ286)</f>
        <v>0</v>
      </c>
      <c r="L286" s="75" t="str">
        <f t="shared" si="310"/>
        <v/>
      </c>
      <c r="M286" s="349">
        <f>IF(AL286="","",AL286)</f>
        <v>0</v>
      </c>
      <c r="N286" s="75" t="str">
        <f t="shared" si="327"/>
        <v/>
      </c>
      <c r="O286" s="349">
        <f>IF(AN286="","",AN286)</f>
        <v>0</v>
      </c>
      <c r="P286" s="75" t="str">
        <f t="shared" si="311"/>
        <v/>
      </c>
      <c r="Q286" s="349">
        <f>IF(AP286="","",AP286)</f>
        <v>0</v>
      </c>
      <c r="R286" s="75" t="str">
        <f t="shared" si="312"/>
        <v/>
      </c>
      <c r="S286" s="349">
        <f>IF(AR286="","",AR286)</f>
        <v>0</v>
      </c>
      <c r="T286" s="75" t="str">
        <f t="shared" si="313"/>
        <v/>
      </c>
      <c r="U286" s="349">
        <f>IF(AT286="","",AT286)</f>
        <v>0</v>
      </c>
      <c r="V286" s="75" t="str">
        <f t="shared" si="314"/>
        <v/>
      </c>
      <c r="W286" s="349">
        <f>IF(AV286="","",AV286)</f>
        <v>0</v>
      </c>
      <c r="Z286" s="352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28"/>
        <v>0</v>
      </c>
      <c r="BE286" s="213">
        <f t="shared" si="329"/>
        <v>0</v>
      </c>
      <c r="BF286" s="215">
        <f t="shared" si="330"/>
        <v>0</v>
      </c>
      <c r="BG286" s="215">
        <f t="shared" si="331"/>
        <v>0</v>
      </c>
      <c r="BH286" s="215" t="str">
        <f t="shared" si="316"/>
        <v/>
      </c>
      <c r="BI286" s="215" t="str">
        <f t="shared" si="317"/>
        <v/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0</v>
      </c>
      <c r="BT286" s="215">
        <f t="shared" si="333"/>
        <v>2.8599999999999999E-7</v>
      </c>
      <c r="BU286" s="215" t="str">
        <f t="shared" si="334"/>
        <v>High Roller Rosenheim 1</v>
      </c>
      <c r="BV286" s="214">
        <f t="shared" si="335"/>
        <v>3</v>
      </c>
      <c r="BW286" s="215">
        <f t="shared" si="336"/>
        <v>0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50"/>
      <c r="F287" s="78" t="str">
        <f t="shared" si="307"/>
        <v/>
      </c>
      <c r="G287" s="350"/>
      <c r="H287" s="78" t="str">
        <f t="shared" si="308"/>
        <v/>
      </c>
      <c r="I287" s="350"/>
      <c r="J287" s="78" t="str">
        <f t="shared" si="309"/>
        <v/>
      </c>
      <c r="K287" s="350"/>
      <c r="L287" s="78" t="str">
        <f t="shared" si="310"/>
        <v/>
      </c>
      <c r="M287" s="350"/>
      <c r="N287" s="78" t="str">
        <f t="shared" si="327"/>
        <v/>
      </c>
      <c r="O287" s="350"/>
      <c r="P287" s="78" t="str">
        <f t="shared" si="311"/>
        <v/>
      </c>
      <c r="Q287" s="350"/>
      <c r="R287" s="78" t="str">
        <f t="shared" si="312"/>
        <v/>
      </c>
      <c r="S287" s="350"/>
      <c r="T287" s="78" t="str">
        <f t="shared" si="313"/>
        <v/>
      </c>
      <c r="U287" s="350"/>
      <c r="V287" s="78" t="str">
        <f t="shared" si="314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2.8700000000000002E-7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1"/>
      <c r="F288" s="69" t="str">
        <f t="shared" si="307"/>
        <v/>
      </c>
      <c r="G288" s="351"/>
      <c r="H288" s="69" t="str">
        <f t="shared" si="308"/>
        <v/>
      </c>
      <c r="I288" s="351"/>
      <c r="J288" s="69" t="str">
        <f t="shared" si="309"/>
        <v/>
      </c>
      <c r="K288" s="351"/>
      <c r="L288" s="69" t="str">
        <f t="shared" si="310"/>
        <v/>
      </c>
      <c r="M288" s="351"/>
      <c r="N288" s="69" t="str">
        <f t="shared" si="327"/>
        <v/>
      </c>
      <c r="O288" s="351"/>
      <c r="P288" s="69" t="str">
        <f t="shared" si="311"/>
        <v/>
      </c>
      <c r="Q288" s="351"/>
      <c r="R288" s="69" t="str">
        <f t="shared" si="312"/>
        <v/>
      </c>
      <c r="S288" s="351"/>
      <c r="T288" s="69" t="str">
        <f t="shared" si="313"/>
        <v/>
      </c>
      <c r="U288" s="351"/>
      <c r="V288" s="69" t="str">
        <f t="shared" si="314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2.8799999999999998E-7</v>
      </c>
      <c r="BU288" s="215" t="str">
        <f t="shared" si="334"/>
        <v>High Roller Rosenheim 1</v>
      </c>
      <c r="BV288" s="214">
        <f t="shared" si="335"/>
        <v>1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 t="str">
        <f t="shared" si="326"/>
        <v/>
      </c>
      <c r="E289" s="84">
        <f>IF(AD289="","",AD289)</f>
        <v>0</v>
      </c>
      <c r="F289" s="83" t="str">
        <f t="shared" si="307"/>
        <v/>
      </c>
      <c r="G289" s="84">
        <f>IF(AF289="","",AF289)</f>
        <v>0</v>
      </c>
      <c r="H289" s="83" t="str">
        <f t="shared" si="308"/>
        <v/>
      </c>
      <c r="I289" s="84">
        <f>IF(AH289="","",AH289)</f>
        <v>0</v>
      </c>
      <c r="J289" s="83" t="str">
        <f t="shared" si="309"/>
        <v/>
      </c>
      <c r="K289" s="84">
        <f>IF(AJ289="","",AJ289)</f>
        <v>0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 t="str">
        <f t="shared" si="314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0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0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7">
        <f t="shared" si="338"/>
        <v>1</v>
      </c>
      <c r="E292" s="347" t="str">
        <f t="shared" si="338"/>
        <v/>
      </c>
      <c r="F292" s="347">
        <f t="shared" si="338"/>
        <v>6</v>
      </c>
      <c r="G292" s="347" t="str">
        <f t="shared" si="338"/>
        <v/>
      </c>
      <c r="H292" s="347">
        <f t="shared" si="338"/>
        <v>4</v>
      </c>
      <c r="I292" s="347" t="str">
        <f t="shared" si="338"/>
        <v/>
      </c>
      <c r="J292" s="347">
        <f t="shared" si="338"/>
        <v>9</v>
      </c>
      <c r="K292" s="347" t="str">
        <f t="shared" si="338"/>
        <v/>
      </c>
      <c r="L292" s="347">
        <f t="shared" ref="L292:U294" si="339">IF(AK292=0,"",AK292)</f>
        <v>5</v>
      </c>
      <c r="M292" s="347" t="str">
        <f t="shared" si="339"/>
        <v/>
      </c>
      <c r="N292" s="347">
        <f t="shared" si="339"/>
        <v>8</v>
      </c>
      <c r="O292" s="347" t="str">
        <f t="shared" si="339"/>
        <v/>
      </c>
      <c r="P292" s="347">
        <f t="shared" si="339"/>
        <v>7</v>
      </c>
      <c r="Q292" s="347" t="str">
        <f t="shared" si="339"/>
        <v/>
      </c>
      <c r="R292" s="347">
        <f t="shared" si="339"/>
        <v>2</v>
      </c>
      <c r="S292" s="347" t="str">
        <f t="shared" si="339"/>
        <v/>
      </c>
      <c r="T292" s="347">
        <f t="shared" si="339"/>
        <v>3</v>
      </c>
      <c r="U292" s="347" t="str">
        <f t="shared" si="339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VLOOKUP($AA272,Schlüssel!$A$5:$DG$14,63)</f>
        <v>1</v>
      </c>
      <c r="AD292" s="372"/>
      <c r="AE292" s="371">
        <f>VLOOKUP($AA272,Schlüssel!$A$5:$EK$14,64)</f>
        <v>6</v>
      </c>
      <c r="AF292" s="372"/>
      <c r="AG292" s="371">
        <f>VLOOKUP($AA272,Schlüssel!$A$5:$EK$14,65)</f>
        <v>4</v>
      </c>
      <c r="AH292" s="372"/>
      <c r="AI292" s="371">
        <f>VLOOKUP($AA272,Schlüssel!$A$5:$EK$14,66)</f>
        <v>9</v>
      </c>
      <c r="AJ292" s="372"/>
      <c r="AK292" s="371">
        <f>VLOOKUP($AA272,Schlüssel!$A$5:$EK$14,67)</f>
        <v>5</v>
      </c>
      <c r="AL292" s="372"/>
      <c r="AM292" s="371">
        <f>VLOOKUP($AA272,Schlüssel!$A$5:$EK$14,68)</f>
        <v>8</v>
      </c>
      <c r="AN292" s="372"/>
      <c r="AO292" s="371">
        <f>VLOOKUP($AA272,Schlüssel!$A$5:$EK$14,69)</f>
        <v>7</v>
      </c>
      <c r="AP292" s="372"/>
      <c r="AQ292" s="371">
        <f>VLOOKUP($AA272,Schlüssel!$A$5:$EK$14,70)</f>
        <v>2</v>
      </c>
      <c r="AR292" s="372"/>
      <c r="AS292" s="371">
        <f>VLOOKUP($AA272,Schlüssel!$A$5:$EK$14,71)</f>
        <v>3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4" t="str">
        <f t="shared" si="338"/>
        <v>BC Comet Nürnberg</v>
      </c>
      <c r="E293" s="345" t="str">
        <f t="shared" si="338"/>
        <v/>
      </c>
      <c r="F293" s="344" t="str">
        <f t="shared" si="338"/>
        <v>SG Rottendorf 1</v>
      </c>
      <c r="G293" s="345" t="str">
        <f t="shared" si="338"/>
        <v/>
      </c>
      <c r="H293" s="344" t="str">
        <f t="shared" si="338"/>
        <v>SG DJK Rimpar</v>
      </c>
      <c r="I293" s="345" t="str">
        <f t="shared" si="338"/>
        <v/>
      </c>
      <c r="J293" s="344" t="str">
        <f t="shared" si="338"/>
        <v>Bowlinghaus Bamberg 1</v>
      </c>
      <c r="K293" s="345" t="str">
        <f t="shared" si="338"/>
        <v/>
      </c>
      <c r="L293" s="344" t="str">
        <f t="shared" si="339"/>
        <v>RW Lichtenhof Stein 1</v>
      </c>
      <c r="M293" s="345" t="str">
        <f t="shared" si="339"/>
        <v/>
      </c>
      <c r="N293" s="344" t="str">
        <f t="shared" si="339"/>
        <v>BC EMAX Unterföhring 2</v>
      </c>
      <c r="O293" s="345" t="str">
        <f t="shared" si="339"/>
        <v/>
      </c>
      <c r="P293" s="344" t="str">
        <f t="shared" si="339"/>
        <v>Schanzer Ingolstadt 1</v>
      </c>
      <c r="Q293" s="345" t="str">
        <f t="shared" si="339"/>
        <v/>
      </c>
      <c r="R293" s="344" t="str">
        <f t="shared" si="339"/>
        <v>Bajuwaren München 1</v>
      </c>
      <c r="S293" s="345" t="str">
        <f t="shared" si="339"/>
        <v/>
      </c>
      <c r="T293" s="344" t="str">
        <f t="shared" si="339"/>
        <v>BK München 3</v>
      </c>
      <c r="U293" s="345" t="str">
        <f t="shared" si="339"/>
        <v/>
      </c>
      <c r="V293" s="346"/>
      <c r="W293" s="346"/>
      <c r="AA293" s="90"/>
      <c r="AB293" s="86"/>
      <c r="AC293" s="344" t="str">
        <f>VLOOKUP(AC292,Schlüssel!$A$5:$K$14,2)</f>
        <v>BC Comet Nürnberg</v>
      </c>
      <c r="AD293" s="345"/>
      <c r="AE293" s="344" t="str">
        <f>VLOOKUP(AE292,Schlüssel!$A$5:$K$14,2)</f>
        <v>SG Rottendorf 1</v>
      </c>
      <c r="AF293" s="345"/>
      <c r="AG293" s="344" t="str">
        <f>VLOOKUP(AG292,Schlüssel!$A$5:$K$14,2)</f>
        <v>SG DJK Rimpar</v>
      </c>
      <c r="AH293" s="345"/>
      <c r="AI293" s="344" t="str">
        <f>VLOOKUP(AI292,Schlüssel!$A$5:$K$14,2)</f>
        <v>Bowlinghaus Bamberg 1</v>
      </c>
      <c r="AJ293" s="345"/>
      <c r="AK293" s="344" t="str">
        <f>VLOOKUP(AK292,Schlüssel!$A$5:$K$14,2)</f>
        <v>RW Lichtenhof Stein 1</v>
      </c>
      <c r="AL293" s="345"/>
      <c r="AM293" s="344" t="str">
        <f>VLOOKUP(AM292,Schlüssel!$A$5:$K$14,2)</f>
        <v>BC EMAX Unterföhring 2</v>
      </c>
      <c r="AN293" s="345"/>
      <c r="AO293" s="344" t="str">
        <f>VLOOKUP(AO292,Schlüssel!$A$5:$K$14,2)</f>
        <v>Schanzer Ingolstadt 1</v>
      </c>
      <c r="AP293" s="345"/>
      <c r="AQ293" s="344" t="str">
        <f>VLOOKUP(AQ292,Schlüssel!$A$5:$K$14,2)</f>
        <v>Bajuwaren München 1</v>
      </c>
      <c r="AR293" s="345"/>
      <c r="AS293" s="344" t="str">
        <f>VLOOKUP(AS292,Schlüssel!$A$5:$K$14,2)</f>
        <v>BK München 3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2" t="str">
        <f t="shared" si="338"/>
        <v/>
      </c>
      <c r="E294" s="342" t="str">
        <f t="shared" si="338"/>
        <v/>
      </c>
      <c r="F294" s="342" t="str">
        <f t="shared" si="338"/>
        <v/>
      </c>
      <c r="G294" s="342" t="str">
        <f t="shared" si="338"/>
        <v/>
      </c>
      <c r="H294" s="342" t="str">
        <f t="shared" si="338"/>
        <v/>
      </c>
      <c r="I294" s="342" t="str">
        <f t="shared" si="338"/>
        <v/>
      </c>
      <c r="J294" s="342" t="str">
        <f t="shared" si="338"/>
        <v/>
      </c>
      <c r="K294" s="342" t="str">
        <f t="shared" si="338"/>
        <v/>
      </c>
      <c r="L294" s="342" t="str">
        <f t="shared" si="339"/>
        <v/>
      </c>
      <c r="M294" s="342" t="str">
        <f t="shared" si="339"/>
        <v/>
      </c>
      <c r="N294" s="342" t="str">
        <f t="shared" si="339"/>
        <v/>
      </c>
      <c r="O294" s="342" t="str">
        <f t="shared" si="339"/>
        <v/>
      </c>
      <c r="P294" s="342" t="str">
        <f t="shared" si="339"/>
        <v/>
      </c>
      <c r="Q294" s="342" t="str">
        <f t="shared" si="339"/>
        <v/>
      </c>
      <c r="R294" s="342" t="str">
        <f t="shared" si="339"/>
        <v/>
      </c>
      <c r="S294" s="342" t="str">
        <f t="shared" si="339"/>
        <v/>
      </c>
      <c r="T294" s="342" t="str">
        <f t="shared" si="339"/>
        <v/>
      </c>
      <c r="U294" s="343" t="str">
        <f t="shared" si="339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0">IF(AA295=0,"",AA295)</f>
        <v>Spieler 1</v>
      </c>
      <c r="C295" s="367" t="str">
        <f t="shared" si="340"/>
        <v/>
      </c>
      <c r="D295" s="340">
        <f>IF(AC295=301,"",AC295)</f>
        <v>0</v>
      </c>
      <c r="E295" s="340" t="str">
        <f>IF(AD295=0,"",AD295)</f>
        <v/>
      </c>
      <c r="F295" s="340">
        <f>IF(AE295=301,"",AE295)</f>
        <v>0</v>
      </c>
      <c r="G295" s="340" t="str">
        <f>IF(AF295=0,"",AF295)</f>
        <v/>
      </c>
      <c r="H295" s="340">
        <f>IF(AG295=301,"",AG295)</f>
        <v>0</v>
      </c>
      <c r="I295" s="340" t="str">
        <f>IF(AH295=0,"",AH295)</f>
        <v/>
      </c>
      <c r="J295" s="340">
        <f>IF(AI295=301,"",AI295)</f>
        <v>0</v>
      </c>
      <c r="K295" s="340" t="str">
        <f>IF(AJ295=0,"",AJ295)</f>
        <v/>
      </c>
      <c r="L295" s="340">
        <f>IF(AK295=301,"",AK295)</f>
        <v>0</v>
      </c>
      <c r="M295" s="340" t="str">
        <f>IF(AL295=0,"",AL295)</f>
        <v/>
      </c>
      <c r="N295" s="340">
        <f>IF(AM295=301,"",AM295)</f>
        <v>0</v>
      </c>
      <c r="O295" s="340" t="str">
        <f>IF(AN295=0,"",AN295)</f>
        <v/>
      </c>
      <c r="P295" s="340">
        <f>IF(AO295=301,"",AO295)</f>
        <v>0</v>
      </c>
      <c r="Q295" s="340" t="str">
        <f>IF(AP295=0,"",AP295)</f>
        <v/>
      </c>
      <c r="R295" s="340">
        <f>IF(AQ295=301,"",AQ295)</f>
        <v>0</v>
      </c>
      <c r="S295" s="340" t="str">
        <f>IF(AR295=0,"",AR295)</f>
        <v/>
      </c>
      <c r="T295" s="340">
        <f>IF(AS295=301,"",AS295)</f>
        <v>0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0</v>
      </c>
      <c r="AD295" s="374"/>
      <c r="AE295" s="373">
        <f>ABS(INDEX(AE:AE,MATCH(AE292,$AA:$AA,0)+5)+INDEX(AE:AE,MATCH(AE292,$AA:$AA,0)+6)+INDEX(AE:AE,MATCH(AE292,$AA:$AA,0)+7))</f>
        <v>0</v>
      </c>
      <c r="AF295" s="374"/>
      <c r="AG295" s="373">
        <f>ABS(INDEX(AG:AG,MATCH(AG292,$AA:$AA,0)+5)+INDEX(AG:AG,MATCH(AG292,$AA:$AA,0)+6)+INDEX(AG:AG,MATCH(AG292,$AA:$AA,0)+7))</f>
        <v>0</v>
      </c>
      <c r="AH295" s="374"/>
      <c r="AI295" s="373">
        <f>ABS(INDEX(AI:AI,MATCH(AI292,$AA:$AA,0)+5)+INDEX(AI:AI,MATCH(AI292,$AA:$AA,0)+6)+INDEX(AI:AI,MATCH(AI292,$AA:$AA,0)+7))</f>
        <v>0</v>
      </c>
      <c r="AJ295" s="374"/>
      <c r="AK295" s="373">
        <f>ABS(INDEX(AK:AK,MATCH(AK292,$AA:$AA,0)+5)+INDEX(AK:AK,MATCH(AK292,$AA:$AA,0)+6)+INDEX(AK:AK,MATCH(AK292,$AA:$AA,0)+7))</f>
        <v>0</v>
      </c>
      <c r="AL295" s="374"/>
      <c r="AM295" s="373">
        <f>ABS(INDEX(AM:AM,MATCH(AM292,$AA:$AA,0)+5)+INDEX(AM:AM,MATCH(AM292,$AA:$AA,0)+6)+INDEX(AM:AM,MATCH(AM292,$AA:$AA,0)+7))</f>
        <v>0</v>
      </c>
      <c r="AN295" s="374"/>
      <c r="AO295" s="373">
        <f>ABS(INDEX(AO:AO,MATCH(AO292,$AA:$AA,0)+5)+INDEX(AO:AO,MATCH(AO292,$AA:$AA,0)+6)+INDEX(AO:AO,MATCH(AO292,$AA:$AA,0)+7))</f>
        <v>0</v>
      </c>
      <c r="AP295" s="374"/>
      <c r="AQ295" s="373">
        <f>ABS(INDEX(AQ:AQ,MATCH(AQ292,$AA:$AA,0)+5)+INDEX(AQ:AQ,MATCH(AQ292,$AA:$AA,0)+6)+INDEX(AQ:AQ,MATCH(AQ292,$AA:$AA,0)+7))</f>
        <v>0</v>
      </c>
      <c r="AR295" s="374"/>
      <c r="AS295" s="373">
        <f>ABS(INDEX(AS:AS,MATCH(AS292,$AA:$AA,0)+5)+INDEX(AS:AS,MATCH(AS292,$AA:$AA,0)+6)+INDEX(AS:AS,MATCH(AS292,$AA:$AA,0)+7))</f>
        <v>0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0"/>
        <v>Spieler 2</v>
      </c>
      <c r="C296" s="367" t="str">
        <f t="shared" si="340"/>
        <v/>
      </c>
      <c r="D296" s="340">
        <f>IF(AC296=301,"",AC296)</f>
        <v>0</v>
      </c>
      <c r="E296" s="340" t="str">
        <f>IF(AD296=0,"",AD296)</f>
        <v/>
      </c>
      <c r="F296" s="340">
        <f>IF(AE296=301,"",AE296)</f>
        <v>0</v>
      </c>
      <c r="G296" s="340" t="str">
        <f>IF(AF296=0,"",AF296)</f>
        <v/>
      </c>
      <c r="H296" s="340">
        <f>IF(AG296=301,"",AG296)</f>
        <v>0</v>
      </c>
      <c r="I296" s="340" t="str">
        <f>IF(AH296=0,"",AH296)</f>
        <v/>
      </c>
      <c r="J296" s="340">
        <f>IF(AI296=301,"",AI296)</f>
        <v>0</v>
      </c>
      <c r="K296" s="340" t="str">
        <f>IF(AJ296=0,"",AJ296)</f>
        <v/>
      </c>
      <c r="L296" s="340">
        <f>IF(AK296=301,"",AK296)</f>
        <v>0</v>
      </c>
      <c r="M296" s="340" t="str">
        <f>IF(AL296=0,"",AL296)</f>
        <v/>
      </c>
      <c r="N296" s="340">
        <f>IF(AM296=301,"",AM296)</f>
        <v>0</v>
      </c>
      <c r="O296" s="340" t="str">
        <f>IF(AN296=0,"",AN296)</f>
        <v/>
      </c>
      <c r="P296" s="340">
        <f>IF(AO296=301,"",AO296)</f>
        <v>0</v>
      </c>
      <c r="Q296" s="340" t="str">
        <f>IF(AP296=0,"",AP296)</f>
        <v/>
      </c>
      <c r="R296" s="340">
        <f>IF(AQ296=301,"",AQ296)</f>
        <v>0</v>
      </c>
      <c r="S296" s="340" t="str">
        <f>IF(AR296=0,"",AR296)</f>
        <v/>
      </c>
      <c r="T296" s="340">
        <f>IF(AS296=301,"",AS296)</f>
        <v>0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0</v>
      </c>
      <c r="AD296" s="376"/>
      <c r="AE296" s="375">
        <f>ABS(INDEX(AE:AE,MATCH(AE292,$AA:$AA,0)+8)+INDEX(AE:AE,MATCH(AE292,$AA:$AA,0)+9)+INDEX(AE:AE,MATCH(AE292,$AA:$AA,0)+10))</f>
        <v>0</v>
      </c>
      <c r="AF296" s="376"/>
      <c r="AG296" s="375">
        <f>ABS(INDEX(AG:AG,MATCH(AG292,$AA:$AA,0)+8)+INDEX(AG:AG,MATCH(AG292,$AA:$AA,0)+9)+INDEX(AG:AG,MATCH(AG292,$AA:$AA,0)+10))</f>
        <v>0</v>
      </c>
      <c r="AH296" s="376"/>
      <c r="AI296" s="375">
        <f>ABS(INDEX(AI:AI,MATCH(AI292,$AA:$AA,0)+8)+INDEX(AI:AI,MATCH(AI292,$AA:$AA,0)+9)+INDEX(AI:AI,MATCH(AI292,$AA:$AA,0)+10))</f>
        <v>0</v>
      </c>
      <c r="AJ296" s="376"/>
      <c r="AK296" s="375">
        <f>ABS(INDEX(AK:AK,MATCH(AK292,$AA:$AA,0)+8)+INDEX(AK:AK,MATCH(AK292,$AA:$AA,0)+9)+INDEX(AK:AK,MATCH(AK292,$AA:$AA,0)+10))</f>
        <v>0</v>
      </c>
      <c r="AL296" s="376"/>
      <c r="AM296" s="375">
        <f>ABS(INDEX(AM:AM,MATCH(AM292,$AA:$AA,0)+8)+INDEX(AM:AM,MATCH(AM292,$AA:$AA,0)+9)+INDEX(AM:AM,MATCH(AM292,$AA:$AA,0)+10))</f>
        <v>0</v>
      </c>
      <c r="AN296" s="376"/>
      <c r="AO296" s="375">
        <f>ABS(INDEX(AO:AO,MATCH(AO292,$AA:$AA,0)+8)+INDEX(AO:AO,MATCH(AO292,$AA:$AA,0)+9)+INDEX(AO:AO,MATCH(AO292,$AA:$AA,0)+10))</f>
        <v>0</v>
      </c>
      <c r="AP296" s="376"/>
      <c r="AQ296" s="375">
        <f>ABS(INDEX(AQ:AQ,MATCH(AQ292,$AA:$AA,0)+8)+INDEX(AQ:AQ,MATCH(AQ292,$AA:$AA,0)+9)+INDEX(AQ:AQ,MATCH(AQ292,$AA:$AA,0)+10))</f>
        <v>0</v>
      </c>
      <c r="AR296" s="376"/>
      <c r="AS296" s="375">
        <f>ABS(INDEX(AS:AS,MATCH(AS292,$AA:$AA,0)+8)+INDEX(AS:AS,MATCH(AS292,$AA:$AA,0)+9)+INDEX(AS:AS,MATCH(AS292,$AA:$AA,0)+10))</f>
        <v>0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0"/>
        <v>Spieler 3</v>
      </c>
      <c r="C297" s="367" t="str">
        <f t="shared" si="340"/>
        <v/>
      </c>
      <c r="D297" s="340">
        <f>IF(AC297=301,"",AC297)</f>
        <v>0</v>
      </c>
      <c r="E297" s="340" t="str">
        <f>IF(AD297=0,"",AD297)</f>
        <v/>
      </c>
      <c r="F297" s="340">
        <f>IF(AE297=301,"",AE297)</f>
        <v>0</v>
      </c>
      <c r="G297" s="340" t="str">
        <f>IF(AF297=0,"",AF297)</f>
        <v/>
      </c>
      <c r="H297" s="340">
        <f>IF(AG297=301,"",AG297)</f>
        <v>0</v>
      </c>
      <c r="I297" s="340" t="str">
        <f>IF(AH297=0,"",AH297)</f>
        <v/>
      </c>
      <c r="J297" s="340">
        <f>IF(AI297=301,"",AI297)</f>
        <v>0</v>
      </c>
      <c r="K297" s="340" t="str">
        <f>IF(AJ297=0,"",AJ297)</f>
        <v/>
      </c>
      <c r="L297" s="340">
        <f>IF(AK297=301,"",AK297)</f>
        <v>0</v>
      </c>
      <c r="M297" s="340" t="str">
        <f>IF(AL297=0,"",AL297)</f>
        <v/>
      </c>
      <c r="N297" s="340">
        <f>IF(AM297=301,"",AM297)</f>
        <v>0</v>
      </c>
      <c r="O297" s="340" t="str">
        <f>IF(AN297=0,"",AN297)</f>
        <v/>
      </c>
      <c r="P297" s="340">
        <f>IF(AO297=301,"",AO297)</f>
        <v>0</v>
      </c>
      <c r="Q297" s="340" t="str">
        <f>IF(AP297=0,"",AP297)</f>
        <v/>
      </c>
      <c r="R297" s="340">
        <f>IF(AQ297=301,"",AQ297)</f>
        <v>0</v>
      </c>
      <c r="S297" s="340" t="str">
        <f>IF(AR297=0,"",AR297)</f>
        <v/>
      </c>
      <c r="T297" s="340">
        <f>IF(AS297=301,"",AS297)</f>
        <v>0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0</v>
      </c>
      <c r="AD297" s="376"/>
      <c r="AE297" s="375">
        <f>ABS(INDEX(AE:AE,MATCH(AE292,$AA:$AA,0)+11)+INDEX(AE:AE,MATCH(AE292,$AA:$AA,0)+12)+INDEX(AE:AE,MATCH(AE292,$AA:$AA,0)+13))</f>
        <v>0</v>
      </c>
      <c r="AF297" s="376"/>
      <c r="AG297" s="375">
        <f>ABS(INDEX(AG:AG,MATCH(AG292,$AA:$AA,0)+11)+INDEX(AG:AG,MATCH(AG292,$AA:$AA,0)+12)+INDEX(AG:AG,MATCH(AG292,$AA:$AA,0)+13))</f>
        <v>0</v>
      </c>
      <c r="AH297" s="376"/>
      <c r="AI297" s="375">
        <f>ABS(INDEX(AI:AI,MATCH(AI292,$AA:$AA,0)+11)+INDEX(AI:AI,MATCH(AI292,$AA:$AA,0)+12)+INDEX(AI:AI,MATCH(AI292,$AA:$AA,0)+13))</f>
        <v>0</v>
      </c>
      <c r="AJ297" s="376"/>
      <c r="AK297" s="375">
        <f>ABS(INDEX(AK:AK,MATCH(AK292,$AA:$AA,0)+11)+INDEX(AK:AK,MATCH(AK292,$AA:$AA,0)+12)+INDEX(AK:AK,MATCH(AK292,$AA:$AA,0)+13))</f>
        <v>0</v>
      </c>
      <c r="AL297" s="376"/>
      <c r="AM297" s="375">
        <f>ABS(INDEX(AM:AM,MATCH(AM292,$AA:$AA,0)+11)+INDEX(AM:AM,MATCH(AM292,$AA:$AA,0)+12)+INDEX(AM:AM,MATCH(AM292,$AA:$AA,0)+13))</f>
        <v>0</v>
      </c>
      <c r="AN297" s="376"/>
      <c r="AO297" s="375">
        <f>ABS(INDEX(AO:AO,MATCH(AO292,$AA:$AA,0)+11)+INDEX(AO:AO,MATCH(AO292,$AA:$AA,0)+12)+INDEX(AO:AO,MATCH(AO292,$AA:$AA,0)+13))</f>
        <v>0</v>
      </c>
      <c r="AP297" s="376"/>
      <c r="AQ297" s="375">
        <f>ABS(INDEX(AQ:AQ,MATCH(AQ292,$AA:$AA,0)+11)+INDEX(AQ:AQ,MATCH(AQ292,$AA:$AA,0)+12)+INDEX(AQ:AQ,MATCH(AQ292,$AA:$AA,0)+13))</f>
        <v>0</v>
      </c>
      <c r="AR297" s="376"/>
      <c r="AS297" s="375">
        <f>ABS(INDEX(AS:AS,MATCH(AS292,$AA:$AA,0)+11)+INDEX(AS:AS,MATCH(AS292,$AA:$AA,0)+12)+INDEX(AS:AS,MATCH(AS292,$AA:$AA,0)+13))</f>
        <v>0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0"/>
        <v>Spieler 4</v>
      </c>
      <c r="C298" s="367" t="str">
        <f t="shared" si="340"/>
        <v/>
      </c>
      <c r="D298" s="340">
        <f>IF(AC298=301,"",AC298)</f>
        <v>0</v>
      </c>
      <c r="E298" s="340" t="str">
        <f>IF(AD298=0,"",AD298)</f>
        <v/>
      </c>
      <c r="F298" s="340">
        <f>IF(AE298=301,"",AE298)</f>
        <v>0</v>
      </c>
      <c r="G298" s="340" t="str">
        <f>IF(AF298=0,"",AF298)</f>
        <v/>
      </c>
      <c r="H298" s="340">
        <f>IF(AG298=301,"",AG298)</f>
        <v>0</v>
      </c>
      <c r="I298" s="340" t="str">
        <f>IF(AH298=0,"",AH298)</f>
        <v/>
      </c>
      <c r="J298" s="340">
        <f>IF(AI298=301,"",AI298)</f>
        <v>0</v>
      </c>
      <c r="K298" s="340" t="str">
        <f>IF(AJ298=0,"",AJ298)</f>
        <v/>
      </c>
      <c r="L298" s="340">
        <f>IF(AK298=301,"",AK298)</f>
        <v>0</v>
      </c>
      <c r="M298" s="340" t="str">
        <f>IF(AL298=0,"",AL298)</f>
        <v/>
      </c>
      <c r="N298" s="340">
        <f>IF(AM298=301,"",AM298)</f>
        <v>0</v>
      </c>
      <c r="O298" s="340" t="str">
        <f>IF(AN298=0,"",AN298)</f>
        <v/>
      </c>
      <c r="P298" s="340">
        <f>IF(AO298=301,"",AO298)</f>
        <v>0</v>
      </c>
      <c r="Q298" s="340" t="str">
        <f>IF(AP298=0,"",AP298)</f>
        <v/>
      </c>
      <c r="R298" s="340">
        <f>IF(AQ298=301,"",AQ298)</f>
        <v>0</v>
      </c>
      <c r="S298" s="340" t="str">
        <f>IF(AR298=0,"",AR298)</f>
        <v/>
      </c>
      <c r="T298" s="340">
        <f>IF(AS298=301,"",AS298)</f>
        <v>0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0</v>
      </c>
      <c r="AD298" s="376"/>
      <c r="AE298" s="375">
        <f>ABS(INDEX(AE:AE,MATCH(AE292,$AA:$AA,0)+14)+INDEX(AE:AE,MATCH(AE292,$AA:$AA,0)+15)+INDEX(AE:AE,MATCH(AE292,$AA:$AA,0)+16))</f>
        <v>0</v>
      </c>
      <c r="AF298" s="376"/>
      <c r="AG298" s="375">
        <f>ABS(INDEX(AG:AG,MATCH(AG292,$AA:$AA,0)+14)+INDEX(AG:AG,MATCH(AG292,$AA:$AA,0)+15)+INDEX(AG:AG,MATCH(AG292,$AA:$AA,0)+16))</f>
        <v>0</v>
      </c>
      <c r="AH298" s="376"/>
      <c r="AI298" s="375">
        <f>ABS(INDEX(AI:AI,MATCH(AI292,$AA:$AA,0)+14)+INDEX(AI:AI,MATCH(AI292,$AA:$AA,0)+15)+INDEX(AI:AI,MATCH(AI292,$AA:$AA,0)+16))</f>
        <v>0</v>
      </c>
      <c r="AJ298" s="376"/>
      <c r="AK298" s="375">
        <f>ABS(INDEX(AK:AK,MATCH(AK292,$AA:$AA,0)+14)+INDEX(AK:AK,MATCH(AK292,$AA:$AA,0)+15)+INDEX(AK:AK,MATCH(AK292,$AA:$AA,0)+16))</f>
        <v>0</v>
      </c>
      <c r="AL298" s="376"/>
      <c r="AM298" s="375">
        <f>ABS(INDEX(AM:AM,MATCH(AM292,$AA:$AA,0)+14)+INDEX(AM:AM,MATCH(AM292,$AA:$AA,0)+15)+INDEX(AM:AM,MATCH(AM292,$AA:$AA,0)+16))</f>
        <v>0</v>
      </c>
      <c r="AN298" s="376"/>
      <c r="AO298" s="375">
        <f>ABS(INDEX(AO:AO,MATCH(AO292,$AA:$AA,0)+14)+INDEX(AO:AO,MATCH(AO292,$AA:$AA,0)+15)+INDEX(AO:AO,MATCH(AO292,$AA:$AA,0)+16))</f>
        <v>0</v>
      </c>
      <c r="AP298" s="376"/>
      <c r="AQ298" s="375">
        <f>ABS(INDEX(AQ:AQ,MATCH(AQ292,$AA:$AA,0)+14)+INDEX(AQ:AQ,MATCH(AQ292,$AA:$AA,0)+15)+INDEX(AQ:AQ,MATCH(AQ292,$AA:$AA,0)+16))</f>
        <v>0</v>
      </c>
      <c r="AR298" s="376"/>
      <c r="AS298" s="375">
        <f>ABS(INDEX(AS:AS,MATCH(AS292,$AA:$AA,0)+14)+INDEX(AS:AS,MATCH(AS292,$AA:$AA,0)+15)+INDEX(AS:AS,MATCH(AS292,$AA:$AA,0)+16))</f>
        <v>0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0"/>
        <v>Gesamt</v>
      </c>
      <c r="C299" s="356" t="str">
        <f t="shared" si="340"/>
        <v/>
      </c>
      <c r="D299" s="339">
        <f>IF(AC299=1505,"",AC299)</f>
        <v>0</v>
      </c>
      <c r="E299" s="339" t="str">
        <f>IF(AD299=0,"",AD299)</f>
        <v/>
      </c>
      <c r="F299" s="339">
        <f>IF(AE299=1505,"",AE299)</f>
        <v>0</v>
      </c>
      <c r="G299" s="339" t="str">
        <f>IF(AF299=0,"",AF299)</f>
        <v/>
      </c>
      <c r="H299" s="339">
        <f>IF(AG299=1505,"",AG299)</f>
        <v>0</v>
      </c>
      <c r="I299" s="339" t="str">
        <f>IF(AH299=0,"",AH299)</f>
        <v/>
      </c>
      <c r="J299" s="339">
        <f>IF(AI299=1505,"",AI299)</f>
        <v>0</v>
      </c>
      <c r="K299" s="339" t="str">
        <f>IF(AJ299=0,"",AJ299)</f>
        <v/>
      </c>
      <c r="L299" s="339">
        <f>IF(AK299=1505,"",AK299)</f>
        <v>0</v>
      </c>
      <c r="M299" s="339" t="str">
        <f>IF(AL299=0,"",AL299)</f>
        <v/>
      </c>
      <c r="N299" s="339">
        <f>IF(AM299=1505,"",AM299)</f>
        <v>0</v>
      </c>
      <c r="O299" s="339" t="str">
        <f>IF(AN299=0,"",AN299)</f>
        <v/>
      </c>
      <c r="P299" s="339">
        <f>IF(AO299=1505,"",AO299)</f>
        <v>0</v>
      </c>
      <c r="Q299" s="339" t="str">
        <f>IF(AP299=0,"",AP299)</f>
        <v/>
      </c>
      <c r="R299" s="339">
        <f>IF(AQ299=1505,"",AQ299)</f>
        <v>0</v>
      </c>
      <c r="S299" s="339" t="str">
        <f>IF(AR299=0,"",AR299)</f>
        <v/>
      </c>
      <c r="T299" s="339">
        <f>IF(AS299=1505,"",AS299)</f>
        <v>0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0</v>
      </c>
      <c r="AD299" s="356"/>
      <c r="AE299" s="355">
        <f>SUM(AE295:AE298)</f>
        <v>0</v>
      </c>
      <c r="AF299" s="356"/>
      <c r="AG299" s="355">
        <f>SUM(AG295:AG298)</f>
        <v>0</v>
      </c>
      <c r="AH299" s="356"/>
      <c r="AI299" s="355">
        <f>SUM(AI295:AI298)</f>
        <v>0</v>
      </c>
      <c r="AJ299" s="356"/>
      <c r="AK299" s="355">
        <f>SUM(AK295:AK298)</f>
        <v>0</v>
      </c>
      <c r="AL299" s="356"/>
      <c r="AM299" s="355">
        <f>SUM(AM295:AM298)</f>
        <v>0</v>
      </c>
      <c r="AN299" s="356"/>
      <c r="AO299" s="355">
        <f>SUM(AO295:AO298)</f>
        <v>0</v>
      </c>
      <c r="AP299" s="356"/>
      <c r="AQ299" s="355">
        <f>SUM(AQ295:AQ298)</f>
        <v>0</v>
      </c>
      <c r="AR299" s="356"/>
      <c r="AS299" s="355">
        <f>SUM(AS295:AS298)</f>
        <v>0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C7" sqref="C7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5">
      <c r="A2" s="384" t="str">
        <f>"Saison "&amp;Spielorte!C18&amp;"     -     Spieltag "&amp;Erfassung4!AS2&amp;"     -     "&amp;Erfassung4!AT1</f>
        <v>Saison 2024/2025     -     Spieltag 4     -     15.02./16.02.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5">
      <c r="A3" s="384" t="str">
        <f>+Erfassung4!AE2</f>
        <v>Regensburg Super Bowl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0</v>
      </c>
      <c r="D7" s="130">
        <f>INDEX(Erfassung4!AD:AD,MATCH($A7,Erfassung4!$BR:$BR,0))</f>
        <v>0</v>
      </c>
      <c r="E7" s="129">
        <f>INDEX(Erfassung4!AE:AE,MATCH($A7,Erfassung4!$BR:$BR,0)-1)</f>
        <v>0</v>
      </c>
      <c r="F7" s="130">
        <f>INDEX(Erfassung4!AF:AF,MATCH($A7,Erfassung4!$BR:$BR,0))</f>
        <v>0</v>
      </c>
      <c r="G7" s="129">
        <f>INDEX(Erfassung4!AG:AG,MATCH($A7,Erfassung4!$BR:$BR,0)-1)</f>
        <v>0</v>
      </c>
      <c r="H7" s="130">
        <f>INDEX(Erfassung4!AH:AH,MATCH($A7,Erfassung4!$BR:$BR,0))</f>
        <v>0</v>
      </c>
      <c r="I7" s="129">
        <f>INDEX(Erfassung4!AI:AI,MATCH($A7,Erfassung4!$BR:$BR,0)-1)</f>
        <v>0</v>
      </c>
      <c r="J7" s="130">
        <f>INDEX(Erfassung4!AJ:AJ,MATCH($A7,Erfassung4!$BR:$BR,0))</f>
        <v>0</v>
      </c>
      <c r="K7" s="129">
        <f>INDEX(Erfassung4!AK:AK,MATCH($A7,Erfassung4!$BR:$BR,0)-1)</f>
        <v>0</v>
      </c>
      <c r="L7" s="130">
        <f>INDEX(Erfassung4!AL:AL,MATCH($A7,Erfassung4!$BR:$BR,0))</f>
        <v>0</v>
      </c>
      <c r="M7" s="129">
        <f>INDEX(Erfassung4!AM:AM,MATCH($A7,Erfassung4!$BR:$BR,0)-1)</f>
        <v>0</v>
      </c>
      <c r="N7" s="130">
        <f>INDEX(Erfassung4!AN:AN,MATCH($A7,Erfassung4!$BR:$BR,0))</f>
        <v>0</v>
      </c>
      <c r="O7" s="129">
        <f>INDEX(Erfassung4!AO:AO,MATCH($A7,Erfassung4!$BR:$BR,0)-1)</f>
        <v>0</v>
      </c>
      <c r="P7" s="130">
        <f>INDEX(Erfassung4!AP:AP,MATCH($A7,Erfassung4!$BR:$BR,0))</f>
        <v>0</v>
      </c>
      <c r="Q7" s="129">
        <f>INDEX(Erfassung4!AQ:AQ,MATCH($A7,Erfassung4!$BR:$BR,0)-1)</f>
        <v>0</v>
      </c>
      <c r="R7" s="130">
        <f>INDEX(Erfassung4!AR:AR,MATCH($A7,Erfassung4!$BR:$BR,0))</f>
        <v>0</v>
      </c>
      <c r="S7" s="129">
        <f>INDEX(Erfassung4!AS:AS,MATCH($A7,Erfassung4!$BR:$BR,0)-1)</f>
        <v>0</v>
      </c>
      <c r="T7" s="130">
        <f>INDEX(Erfassung4!AT:AT,MATCH($A7,Erfassung4!$BR:$BR,0))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IFERROR(U7/INDEX(Erfassung4!BF:BF,MATCH(A7,Erfassung4!BR:BR,0)),0)</f>
        <v>0</v>
      </c>
      <c r="X7" s="25"/>
      <c r="AA7" s="225" t="e">
        <f>INDEX(TabGes3!I:I,MATCH($B7,TabGes3!$B:$B,0))+U7</f>
        <v>#N/A</v>
      </c>
      <c r="AB7" s="225" t="e">
        <f>INDEX(TabGes3!J:J,MATCH($B7,TabGes3!$B:$B,0))+V7</f>
        <v>#N/A</v>
      </c>
      <c r="AC7" s="215" t="e">
        <f t="shared" ref="AC7:AC16" si="1">+AB7+AA7/1000000000</f>
        <v>#N/A</v>
      </c>
      <c r="AD7" s="215" t="e">
        <f t="shared" ref="AD7:AD16" si="2">RANK(AC7,AC:AC)</f>
        <v>#N/A</v>
      </c>
      <c r="AE7" s="215">
        <f>INDEX(Tabelle3!AE:AE,MATCH(B7,Tabelle3!B:B,0))+SUMIF(Erfassung4!BU:BU,B7,Erfassung4!BF:BF)</f>
        <v>72</v>
      </c>
    </row>
    <row r="8" spans="1:31" ht="42" customHeight="1" thickBot="1" x14ac:dyDescent="0.3">
      <c r="A8" s="223">
        <v>2</v>
      </c>
      <c r="B8" s="128" t="e">
        <f>INDEX(Erfassung4!$AA:$AA,MATCH($A8,Erfassung4!$BR:$BR,0)-17)</f>
        <v>#N/A</v>
      </c>
      <c r="C8" s="129" t="e">
        <f>INDEX(Erfassung4!AC:AC,MATCH($A8,Erfassung4!$BR:$BR,0)-1)</f>
        <v>#N/A</v>
      </c>
      <c r="D8" s="130" t="e">
        <f>INDEX(Erfassung4!AD:AD,MATCH($A8,Erfassung4!$BR:$BR,0))</f>
        <v>#N/A</v>
      </c>
      <c r="E8" s="129" t="e">
        <f>INDEX(Erfassung4!AE:AE,MATCH($A8,Erfassung4!$BR:$BR,0)-1)</f>
        <v>#N/A</v>
      </c>
      <c r="F8" s="130" t="e">
        <f>INDEX(Erfassung4!AF:AF,MATCH($A8,Erfassung4!$BR:$BR,0))</f>
        <v>#N/A</v>
      </c>
      <c r="G8" s="129" t="e">
        <f>INDEX(Erfassung4!AG:AG,MATCH($A8,Erfassung4!$BR:$BR,0)-1)</f>
        <v>#N/A</v>
      </c>
      <c r="H8" s="130" t="e">
        <f>INDEX(Erfassung4!AH:AH,MATCH($A8,Erfassung4!$BR:$BR,0))</f>
        <v>#N/A</v>
      </c>
      <c r="I8" s="129" t="e">
        <f>INDEX(Erfassung4!AI:AI,MATCH($A8,Erfassung4!$BR:$BR,0)-1)</f>
        <v>#N/A</v>
      </c>
      <c r="J8" s="130" t="e">
        <f>INDEX(Erfassung4!AJ:AJ,MATCH($A8,Erfassung4!$BR:$BR,0))</f>
        <v>#N/A</v>
      </c>
      <c r="K8" s="129" t="e">
        <f>INDEX(Erfassung4!AK:AK,MATCH($A8,Erfassung4!$BR:$BR,0)-1)</f>
        <v>#N/A</v>
      </c>
      <c r="L8" s="130" t="e">
        <f>INDEX(Erfassung4!AL:AL,MATCH($A8,Erfassung4!$BR:$BR,0))</f>
        <v>#N/A</v>
      </c>
      <c r="M8" s="129" t="e">
        <f>INDEX(Erfassung4!AM:AM,MATCH($A8,Erfassung4!$BR:$BR,0)-1)</f>
        <v>#N/A</v>
      </c>
      <c r="N8" s="130" t="e">
        <f>INDEX(Erfassung4!AN:AN,MATCH($A8,Erfassung4!$BR:$BR,0))</f>
        <v>#N/A</v>
      </c>
      <c r="O8" s="129" t="e">
        <f>INDEX(Erfassung4!AO:AO,MATCH($A8,Erfassung4!$BR:$BR,0)-1)</f>
        <v>#N/A</v>
      </c>
      <c r="P8" s="130" t="e">
        <f>INDEX(Erfassung4!AP:AP,MATCH($A8,Erfassung4!$BR:$BR,0))</f>
        <v>#N/A</v>
      </c>
      <c r="Q8" s="129" t="e">
        <f>INDEX(Erfassung4!AQ:AQ,MATCH($A8,Erfassung4!$BR:$BR,0)-1)</f>
        <v>#N/A</v>
      </c>
      <c r="R8" s="130" t="e">
        <f>INDEX(Erfassung4!AR:AR,MATCH($A8,Erfassung4!$BR:$BR,0))</f>
        <v>#N/A</v>
      </c>
      <c r="S8" s="129" t="e">
        <f>INDEX(Erfassung4!AS:AS,MATCH($A8,Erfassung4!$BR:$BR,0)-1)</f>
        <v>#N/A</v>
      </c>
      <c r="T8" s="130" t="e">
        <f>INDEX(Erfassung4!AT:AT,MATCH($A8,Erfassung4!$BR:$BR,0))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IFERROR(U8/INDEX(Erfassung4!BF:BF,MATCH(A8,Erfassung4!BR:BR,0)),0)</f>
        <v>0</v>
      </c>
      <c r="X8" s="25"/>
      <c r="AA8" s="225" t="e">
        <f>INDEX(TabGes3!I:I,MATCH($B8,TabGes3!$B:$B,0))+U8</f>
        <v>#N/A</v>
      </c>
      <c r="AB8" s="225" t="e">
        <f>INDEX(TabGes3!J:J,MATCH($B8,TabGes3!$B:$B,0))+V8</f>
        <v>#N/A</v>
      </c>
      <c r="AC8" s="215" t="e">
        <f t="shared" si="1"/>
        <v>#N/A</v>
      </c>
      <c r="AD8" s="215" t="e">
        <f t="shared" si="2"/>
        <v>#N/A</v>
      </c>
      <c r="AE8" s="215" t="e">
        <f>INDEX(Tabelle3!AE:AE,MATCH(B8,Tabelle3!B:B,0))+SUMIF(Erfassung4!BU:BU,B8,Erfassung4!BF:BF)</f>
        <v>#N/A</v>
      </c>
    </row>
    <row r="9" spans="1:31" ht="42" customHeight="1" thickBot="1" x14ac:dyDescent="0.3">
      <c r="A9" s="223">
        <v>3</v>
      </c>
      <c r="B9" s="128" t="e">
        <f>INDEX(Erfassung4!$AA:$AA,MATCH($A9,Erfassung4!$BR:$BR,0)-17)</f>
        <v>#N/A</v>
      </c>
      <c r="C9" s="129" t="e">
        <f>INDEX(Erfassung4!AC:AC,MATCH($A9,Erfassung4!$BR:$BR,0)-1)</f>
        <v>#N/A</v>
      </c>
      <c r="D9" s="130" t="e">
        <f>INDEX(Erfassung4!AD:AD,MATCH($A9,Erfassung4!$BR:$BR,0))</f>
        <v>#N/A</v>
      </c>
      <c r="E9" s="129" t="e">
        <f>INDEX(Erfassung4!AE:AE,MATCH($A9,Erfassung4!$BR:$BR,0)-1)</f>
        <v>#N/A</v>
      </c>
      <c r="F9" s="130" t="e">
        <f>INDEX(Erfassung4!AF:AF,MATCH($A9,Erfassung4!$BR:$BR,0))</f>
        <v>#N/A</v>
      </c>
      <c r="G9" s="129" t="e">
        <f>INDEX(Erfassung4!AG:AG,MATCH($A9,Erfassung4!$BR:$BR,0)-1)</f>
        <v>#N/A</v>
      </c>
      <c r="H9" s="130" t="e">
        <f>INDEX(Erfassung4!AH:AH,MATCH($A9,Erfassung4!$BR:$BR,0))</f>
        <v>#N/A</v>
      </c>
      <c r="I9" s="129" t="e">
        <f>INDEX(Erfassung4!AI:AI,MATCH($A9,Erfassung4!$BR:$BR,0)-1)</f>
        <v>#N/A</v>
      </c>
      <c r="J9" s="130" t="e">
        <f>INDEX(Erfassung4!AJ:AJ,MATCH($A9,Erfassung4!$BR:$BR,0))</f>
        <v>#N/A</v>
      </c>
      <c r="K9" s="129" t="e">
        <f>INDEX(Erfassung4!AK:AK,MATCH($A9,Erfassung4!$BR:$BR,0)-1)</f>
        <v>#N/A</v>
      </c>
      <c r="L9" s="130" t="e">
        <f>INDEX(Erfassung4!AL:AL,MATCH($A9,Erfassung4!$BR:$BR,0))</f>
        <v>#N/A</v>
      </c>
      <c r="M9" s="129" t="e">
        <f>INDEX(Erfassung4!AM:AM,MATCH($A9,Erfassung4!$BR:$BR,0)-1)</f>
        <v>#N/A</v>
      </c>
      <c r="N9" s="130" t="e">
        <f>INDEX(Erfassung4!AN:AN,MATCH($A9,Erfassung4!$BR:$BR,0))</f>
        <v>#N/A</v>
      </c>
      <c r="O9" s="129" t="e">
        <f>INDEX(Erfassung4!AO:AO,MATCH($A9,Erfassung4!$BR:$BR,0)-1)</f>
        <v>#N/A</v>
      </c>
      <c r="P9" s="130" t="e">
        <f>INDEX(Erfassung4!AP:AP,MATCH($A9,Erfassung4!$BR:$BR,0))</f>
        <v>#N/A</v>
      </c>
      <c r="Q9" s="129" t="e">
        <f>INDEX(Erfassung4!AQ:AQ,MATCH($A9,Erfassung4!$BR:$BR,0)-1)</f>
        <v>#N/A</v>
      </c>
      <c r="R9" s="130" t="e">
        <f>INDEX(Erfassung4!AR:AR,MATCH($A9,Erfassung4!$BR:$BR,0))</f>
        <v>#N/A</v>
      </c>
      <c r="S9" s="129" t="e">
        <f>INDEX(Erfassung4!AS:AS,MATCH($A9,Erfassung4!$BR:$BR,0)-1)</f>
        <v>#N/A</v>
      </c>
      <c r="T9" s="130" t="e">
        <f>INDEX(Erfassung4!AT:AT,MATCH($A9,Erfassung4!$BR:$BR,0))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IFERROR(U9/INDEX(Erfassung4!BF:BF,MATCH(A9,Erfassung4!BR:BR,0)),0)</f>
        <v>0</v>
      </c>
      <c r="X9" s="25"/>
      <c r="AA9" s="225" t="e">
        <f>INDEX(TabGes3!I:I,MATCH($B9,TabGes3!$B:$B,0))+U9</f>
        <v>#N/A</v>
      </c>
      <c r="AB9" s="225" t="e">
        <f>INDEX(TabGes3!J:J,MATCH($B9,TabGes3!$B:$B,0))+V9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INDEX(Tabelle3!AE:AE,MATCH(B9,Tabelle3!B:B,0))+SUMIF(Erfassung4!BU:BU,B9,Erfassung4!BF:BF)</f>
        <v>#N/A</v>
      </c>
    </row>
    <row r="10" spans="1:31" ht="42" customHeight="1" thickBot="1" x14ac:dyDescent="0.3">
      <c r="A10" s="223">
        <v>4</v>
      </c>
      <c r="B10" s="128" t="e">
        <f>INDEX(Erfassung4!$AA:$AA,MATCH($A10,Erfassung4!$BR:$BR,0)-17)</f>
        <v>#N/A</v>
      </c>
      <c r="C10" s="129" t="e">
        <f>INDEX(Erfassung4!AC:AC,MATCH($A10,Erfassung4!$BR:$BR,0)-1)</f>
        <v>#N/A</v>
      </c>
      <c r="D10" s="130" t="e">
        <f>INDEX(Erfassung4!AD:AD,MATCH($A10,Erfassung4!$BR:$BR,0))</f>
        <v>#N/A</v>
      </c>
      <c r="E10" s="129" t="e">
        <f>INDEX(Erfassung4!AE:AE,MATCH($A10,Erfassung4!$BR:$BR,0)-1)</f>
        <v>#N/A</v>
      </c>
      <c r="F10" s="130" t="e">
        <f>INDEX(Erfassung4!AF:AF,MATCH($A10,Erfassung4!$BR:$BR,0))</f>
        <v>#N/A</v>
      </c>
      <c r="G10" s="129" t="e">
        <f>INDEX(Erfassung4!AG:AG,MATCH($A10,Erfassung4!$BR:$BR,0)-1)</f>
        <v>#N/A</v>
      </c>
      <c r="H10" s="130" t="e">
        <f>INDEX(Erfassung4!AH:AH,MATCH($A10,Erfassung4!$BR:$BR,0))</f>
        <v>#N/A</v>
      </c>
      <c r="I10" s="129" t="e">
        <f>INDEX(Erfassung4!AI:AI,MATCH($A10,Erfassung4!$BR:$BR,0)-1)</f>
        <v>#N/A</v>
      </c>
      <c r="J10" s="130" t="e">
        <f>INDEX(Erfassung4!AJ:AJ,MATCH($A10,Erfassung4!$BR:$BR,0))</f>
        <v>#N/A</v>
      </c>
      <c r="K10" s="129" t="e">
        <f>INDEX(Erfassung4!AK:AK,MATCH($A10,Erfassung4!$BR:$BR,0)-1)</f>
        <v>#N/A</v>
      </c>
      <c r="L10" s="130" t="e">
        <f>INDEX(Erfassung4!AL:AL,MATCH($A10,Erfassung4!$BR:$BR,0))</f>
        <v>#N/A</v>
      </c>
      <c r="M10" s="129" t="e">
        <f>INDEX(Erfassung4!AM:AM,MATCH($A10,Erfassung4!$BR:$BR,0)-1)</f>
        <v>#N/A</v>
      </c>
      <c r="N10" s="130" t="e">
        <f>INDEX(Erfassung4!AN:AN,MATCH($A10,Erfassung4!$BR:$BR,0))</f>
        <v>#N/A</v>
      </c>
      <c r="O10" s="129" t="e">
        <f>INDEX(Erfassung4!AO:AO,MATCH($A10,Erfassung4!$BR:$BR,0)-1)</f>
        <v>#N/A</v>
      </c>
      <c r="P10" s="130" t="e">
        <f>INDEX(Erfassung4!AP:AP,MATCH($A10,Erfassung4!$BR:$BR,0))</f>
        <v>#N/A</v>
      </c>
      <c r="Q10" s="129" t="e">
        <f>INDEX(Erfassung4!AQ:AQ,MATCH($A10,Erfassung4!$BR:$BR,0)-1)</f>
        <v>#N/A</v>
      </c>
      <c r="R10" s="130" t="e">
        <f>INDEX(Erfassung4!AR:AR,MATCH($A10,Erfassung4!$BR:$BR,0))</f>
        <v>#N/A</v>
      </c>
      <c r="S10" s="129" t="e">
        <f>INDEX(Erfassung4!AS:AS,MATCH($A10,Erfassung4!$BR:$BR,0)-1)</f>
        <v>#N/A</v>
      </c>
      <c r="T10" s="130" t="e">
        <f>INDEX(Erfassung4!AT:AT,MATCH($A10,Erfassung4!$BR:$BR,0))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IFERROR(U10/INDEX(Erfassung4!BF:BF,MATCH(A10,Erfassung4!BR:BR,0)),0)</f>
        <v>0</v>
      </c>
      <c r="X10" s="25"/>
      <c r="AA10" s="225" t="e">
        <f>INDEX(TabGes3!I:I,MATCH($B10,TabGes3!$B:$B,0))+U10</f>
        <v>#N/A</v>
      </c>
      <c r="AB10" s="225" t="e">
        <f>INDEX(TabGes3!J:J,MATCH($B10,TabGes3!$B:$B,0))+V10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INDEX(Tabelle3!AE:AE,MATCH(B10,Tabelle3!B:B,0))+SUMIF(Erfassung4!BU:BU,B10,Erfassung4!BF:BF)</f>
        <v>#N/A</v>
      </c>
    </row>
    <row r="11" spans="1:31" ht="42" customHeight="1" thickBot="1" x14ac:dyDescent="0.3">
      <c r="A11" s="223">
        <v>5</v>
      </c>
      <c r="B11" s="128" t="e">
        <f>INDEX(Erfassung4!$AA:$AA,MATCH($A11,Erfassung4!$BR:$BR,0)-17)</f>
        <v>#N/A</v>
      </c>
      <c r="C11" s="129" t="e">
        <f>INDEX(Erfassung4!AC:AC,MATCH($A11,Erfassung4!$BR:$BR,0)-1)</f>
        <v>#N/A</v>
      </c>
      <c r="D11" s="130" t="e">
        <f>INDEX(Erfassung4!AD:AD,MATCH($A11,Erfassung4!$BR:$BR,0))</f>
        <v>#N/A</v>
      </c>
      <c r="E11" s="129" t="e">
        <f>INDEX(Erfassung4!AE:AE,MATCH($A11,Erfassung4!$BR:$BR,0)-1)</f>
        <v>#N/A</v>
      </c>
      <c r="F11" s="130" t="e">
        <f>INDEX(Erfassung4!AF:AF,MATCH($A11,Erfassung4!$BR:$BR,0))</f>
        <v>#N/A</v>
      </c>
      <c r="G11" s="129" t="e">
        <f>INDEX(Erfassung4!AG:AG,MATCH($A11,Erfassung4!$BR:$BR,0)-1)</f>
        <v>#N/A</v>
      </c>
      <c r="H11" s="130" t="e">
        <f>INDEX(Erfassung4!AH:AH,MATCH($A11,Erfassung4!$BR:$BR,0))</f>
        <v>#N/A</v>
      </c>
      <c r="I11" s="129" t="e">
        <f>INDEX(Erfassung4!AI:AI,MATCH($A11,Erfassung4!$BR:$BR,0)-1)</f>
        <v>#N/A</v>
      </c>
      <c r="J11" s="130" t="e">
        <f>INDEX(Erfassung4!AJ:AJ,MATCH($A11,Erfassung4!$BR:$BR,0))</f>
        <v>#N/A</v>
      </c>
      <c r="K11" s="129" t="e">
        <f>INDEX(Erfassung4!AK:AK,MATCH($A11,Erfassung4!$BR:$BR,0)-1)</f>
        <v>#N/A</v>
      </c>
      <c r="L11" s="130" t="e">
        <f>INDEX(Erfassung4!AL:AL,MATCH($A11,Erfassung4!$BR:$BR,0))</f>
        <v>#N/A</v>
      </c>
      <c r="M11" s="129" t="e">
        <f>INDEX(Erfassung4!AM:AM,MATCH($A11,Erfassung4!$BR:$BR,0)-1)</f>
        <v>#N/A</v>
      </c>
      <c r="N11" s="130" t="e">
        <f>INDEX(Erfassung4!AN:AN,MATCH($A11,Erfassung4!$BR:$BR,0))</f>
        <v>#N/A</v>
      </c>
      <c r="O11" s="129" t="e">
        <f>INDEX(Erfassung4!AO:AO,MATCH($A11,Erfassung4!$BR:$BR,0)-1)</f>
        <v>#N/A</v>
      </c>
      <c r="P11" s="130" t="e">
        <f>INDEX(Erfassung4!AP:AP,MATCH($A11,Erfassung4!$BR:$BR,0))</f>
        <v>#N/A</v>
      </c>
      <c r="Q11" s="129" t="e">
        <f>INDEX(Erfassung4!AQ:AQ,MATCH($A11,Erfassung4!$BR:$BR,0)-1)</f>
        <v>#N/A</v>
      </c>
      <c r="R11" s="130" t="e">
        <f>INDEX(Erfassung4!AR:AR,MATCH($A11,Erfassung4!$BR:$BR,0))</f>
        <v>#N/A</v>
      </c>
      <c r="S11" s="129" t="e">
        <f>INDEX(Erfassung4!AS:AS,MATCH($A11,Erfassung4!$BR:$BR,0)-1)</f>
        <v>#N/A</v>
      </c>
      <c r="T11" s="130" t="e">
        <f>INDEX(Erfassung4!AT:AT,MATCH($A11,Erfassung4!$BR:$BR,0))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IFERROR(U11/INDEX(Erfassung4!BF:BF,MATCH(A11,Erfassung4!BR:BR,0)),0)</f>
        <v>0</v>
      </c>
      <c r="X11" s="25"/>
      <c r="AA11" s="225" t="e">
        <f>INDEX(TabGes3!I:I,MATCH($B11,TabGes3!$B:$B,0))+U11</f>
        <v>#N/A</v>
      </c>
      <c r="AB11" s="225" t="e">
        <f>INDEX(TabGes3!J:J,MATCH($B11,TabGes3!$B:$B,0))+V11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INDEX(Tabelle3!AE:AE,MATCH(B11,Tabelle3!B:B,0))+SUMIF(Erfassung4!BU:BU,B11,Erfassung4!BF:BF)</f>
        <v>#N/A</v>
      </c>
    </row>
    <row r="12" spans="1:31" ht="42" customHeight="1" thickBot="1" x14ac:dyDescent="0.3">
      <c r="A12" s="223">
        <v>6</v>
      </c>
      <c r="B12" s="128" t="e">
        <f>INDEX(Erfassung4!$AA:$AA,MATCH($A12,Erfassung4!$BR:$BR,0)-17)</f>
        <v>#N/A</v>
      </c>
      <c r="C12" s="129" t="e">
        <f>INDEX(Erfassung4!AC:AC,MATCH($A12,Erfassung4!$BR:$BR,0)-1)</f>
        <v>#N/A</v>
      </c>
      <c r="D12" s="130" t="e">
        <f>INDEX(Erfassung4!AD:AD,MATCH($A12,Erfassung4!$BR:$BR,0))</f>
        <v>#N/A</v>
      </c>
      <c r="E12" s="129" t="e">
        <f>INDEX(Erfassung4!AE:AE,MATCH($A12,Erfassung4!$BR:$BR,0)-1)</f>
        <v>#N/A</v>
      </c>
      <c r="F12" s="130" t="e">
        <f>INDEX(Erfassung4!AF:AF,MATCH($A12,Erfassung4!$BR:$BR,0))</f>
        <v>#N/A</v>
      </c>
      <c r="G12" s="129" t="e">
        <f>INDEX(Erfassung4!AG:AG,MATCH($A12,Erfassung4!$BR:$BR,0)-1)</f>
        <v>#N/A</v>
      </c>
      <c r="H12" s="130" t="e">
        <f>INDEX(Erfassung4!AH:AH,MATCH($A12,Erfassung4!$BR:$BR,0))</f>
        <v>#N/A</v>
      </c>
      <c r="I12" s="129" t="e">
        <f>INDEX(Erfassung4!AI:AI,MATCH($A12,Erfassung4!$BR:$BR,0)-1)</f>
        <v>#N/A</v>
      </c>
      <c r="J12" s="130" t="e">
        <f>INDEX(Erfassung4!AJ:AJ,MATCH($A12,Erfassung4!$BR:$BR,0))</f>
        <v>#N/A</v>
      </c>
      <c r="K12" s="129" t="e">
        <f>INDEX(Erfassung4!AK:AK,MATCH($A12,Erfassung4!$BR:$BR,0)-1)</f>
        <v>#N/A</v>
      </c>
      <c r="L12" s="130" t="e">
        <f>INDEX(Erfassung4!AL:AL,MATCH($A12,Erfassung4!$BR:$BR,0))</f>
        <v>#N/A</v>
      </c>
      <c r="M12" s="129" t="e">
        <f>INDEX(Erfassung4!AM:AM,MATCH($A12,Erfassung4!$BR:$BR,0)-1)</f>
        <v>#N/A</v>
      </c>
      <c r="N12" s="130" t="e">
        <f>INDEX(Erfassung4!AN:AN,MATCH($A12,Erfassung4!$BR:$BR,0))</f>
        <v>#N/A</v>
      </c>
      <c r="O12" s="129" t="e">
        <f>INDEX(Erfassung4!AO:AO,MATCH($A12,Erfassung4!$BR:$BR,0)-1)</f>
        <v>#N/A</v>
      </c>
      <c r="P12" s="130" t="e">
        <f>INDEX(Erfassung4!AP:AP,MATCH($A12,Erfassung4!$BR:$BR,0))</f>
        <v>#N/A</v>
      </c>
      <c r="Q12" s="129" t="e">
        <f>INDEX(Erfassung4!AQ:AQ,MATCH($A12,Erfassung4!$BR:$BR,0)-1)</f>
        <v>#N/A</v>
      </c>
      <c r="R12" s="130" t="e">
        <f>INDEX(Erfassung4!AR:AR,MATCH($A12,Erfassung4!$BR:$BR,0))</f>
        <v>#N/A</v>
      </c>
      <c r="S12" s="129" t="e">
        <f>INDEX(Erfassung4!AS:AS,MATCH($A12,Erfassung4!$BR:$BR,0)-1)</f>
        <v>#N/A</v>
      </c>
      <c r="T12" s="130" t="e">
        <f>INDEX(Erfassung4!AT:AT,MATCH($A12,Erfassung4!$BR:$BR,0))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IFERROR(U12/INDEX(Erfassung4!BF:BF,MATCH(A12,Erfassung4!BR:BR,0)),0)</f>
        <v>0</v>
      </c>
      <c r="X12" s="25"/>
      <c r="AA12" s="225" t="e">
        <f>INDEX(TabGes3!I:I,MATCH($B12,TabGes3!$B:$B,0))+U12</f>
        <v>#N/A</v>
      </c>
      <c r="AB12" s="225" t="e">
        <f>INDEX(TabGes3!J:J,MATCH($B12,TabGes3!$B:$B,0))+V12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INDEX(Tabelle3!AE:AE,MATCH(B12,Tabelle3!B:B,0))+SUMIF(Erfassung4!BU:BU,B12,Erfassung4!BF:BF)</f>
        <v>#N/A</v>
      </c>
    </row>
    <row r="13" spans="1:31" ht="42" customHeight="1" thickBot="1" x14ac:dyDescent="0.3">
      <c r="A13" s="223">
        <v>7</v>
      </c>
      <c r="B13" s="128" t="e">
        <f>INDEX(Erfassung4!$AA:$AA,MATCH($A13,Erfassung4!$BR:$BR,0)-17)</f>
        <v>#N/A</v>
      </c>
      <c r="C13" s="129" t="e">
        <f>INDEX(Erfassung4!AC:AC,MATCH($A13,Erfassung4!$BR:$BR,0)-1)</f>
        <v>#N/A</v>
      </c>
      <c r="D13" s="130" t="e">
        <f>INDEX(Erfassung4!AD:AD,MATCH($A13,Erfassung4!$BR:$BR,0))</f>
        <v>#N/A</v>
      </c>
      <c r="E13" s="129" t="e">
        <f>INDEX(Erfassung4!AE:AE,MATCH($A13,Erfassung4!$BR:$BR,0)-1)</f>
        <v>#N/A</v>
      </c>
      <c r="F13" s="130" t="e">
        <f>INDEX(Erfassung4!AF:AF,MATCH($A13,Erfassung4!$BR:$BR,0))</f>
        <v>#N/A</v>
      </c>
      <c r="G13" s="129" t="e">
        <f>INDEX(Erfassung4!AG:AG,MATCH($A13,Erfassung4!$BR:$BR,0)-1)</f>
        <v>#N/A</v>
      </c>
      <c r="H13" s="130" t="e">
        <f>INDEX(Erfassung4!AH:AH,MATCH($A13,Erfassung4!$BR:$BR,0))</f>
        <v>#N/A</v>
      </c>
      <c r="I13" s="129" t="e">
        <f>INDEX(Erfassung4!AI:AI,MATCH($A13,Erfassung4!$BR:$BR,0)-1)</f>
        <v>#N/A</v>
      </c>
      <c r="J13" s="130" t="e">
        <f>INDEX(Erfassung4!AJ:AJ,MATCH($A13,Erfassung4!$BR:$BR,0))</f>
        <v>#N/A</v>
      </c>
      <c r="K13" s="129" t="e">
        <f>INDEX(Erfassung4!AK:AK,MATCH($A13,Erfassung4!$BR:$BR,0)-1)</f>
        <v>#N/A</v>
      </c>
      <c r="L13" s="130" t="e">
        <f>INDEX(Erfassung4!AL:AL,MATCH($A13,Erfassung4!$BR:$BR,0))</f>
        <v>#N/A</v>
      </c>
      <c r="M13" s="129" t="e">
        <f>INDEX(Erfassung4!AM:AM,MATCH($A13,Erfassung4!$BR:$BR,0)-1)</f>
        <v>#N/A</v>
      </c>
      <c r="N13" s="130" t="e">
        <f>INDEX(Erfassung4!AN:AN,MATCH($A13,Erfassung4!$BR:$BR,0))</f>
        <v>#N/A</v>
      </c>
      <c r="O13" s="129" t="e">
        <f>INDEX(Erfassung4!AO:AO,MATCH($A13,Erfassung4!$BR:$BR,0)-1)</f>
        <v>#N/A</v>
      </c>
      <c r="P13" s="130" t="e">
        <f>INDEX(Erfassung4!AP:AP,MATCH($A13,Erfassung4!$BR:$BR,0))</f>
        <v>#N/A</v>
      </c>
      <c r="Q13" s="129" t="e">
        <f>INDEX(Erfassung4!AQ:AQ,MATCH($A13,Erfassung4!$BR:$BR,0)-1)</f>
        <v>#N/A</v>
      </c>
      <c r="R13" s="130" t="e">
        <f>INDEX(Erfassung4!AR:AR,MATCH($A13,Erfassung4!$BR:$BR,0))</f>
        <v>#N/A</v>
      </c>
      <c r="S13" s="129" t="e">
        <f>INDEX(Erfassung4!AS:AS,MATCH($A13,Erfassung4!$BR:$BR,0)-1)</f>
        <v>#N/A</v>
      </c>
      <c r="T13" s="130" t="e">
        <f>INDEX(Erfassung4!AT:AT,MATCH($A13,Erfassung4!$BR:$BR,0))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IFERROR(U13/INDEX(Erfassung4!BF:BF,MATCH(A13,Erfassung4!BR:BR,0)),0)</f>
        <v>0</v>
      </c>
      <c r="X13" s="25"/>
      <c r="AA13" s="225" t="e">
        <f>INDEX(TabGes3!I:I,MATCH($B13,TabGes3!$B:$B,0))+U13</f>
        <v>#N/A</v>
      </c>
      <c r="AB13" s="225" t="e">
        <f>INDEX(TabGes3!J:J,MATCH($B13,TabGes3!$B:$B,0))+V13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INDEX(Tabelle3!AE:AE,MATCH(B13,Tabelle3!B:B,0))+SUMIF(Erfassung4!BU:BU,B13,Erfassung4!BF:BF)</f>
        <v>#N/A</v>
      </c>
    </row>
    <row r="14" spans="1:31" ht="42" customHeight="1" thickBot="1" x14ac:dyDescent="0.3">
      <c r="A14" s="223">
        <v>8</v>
      </c>
      <c r="B14" s="128" t="e">
        <f>INDEX(Erfassung4!$AA:$AA,MATCH($A14,Erfassung4!$BR:$BR,0)-17)</f>
        <v>#N/A</v>
      </c>
      <c r="C14" s="129" t="e">
        <f>INDEX(Erfassung4!AC:AC,MATCH($A14,Erfassung4!$BR:$BR,0)-1)</f>
        <v>#N/A</v>
      </c>
      <c r="D14" s="130" t="e">
        <f>INDEX(Erfassung4!AD:AD,MATCH($A14,Erfassung4!$BR:$BR,0))</f>
        <v>#N/A</v>
      </c>
      <c r="E14" s="129" t="e">
        <f>INDEX(Erfassung4!AE:AE,MATCH($A14,Erfassung4!$BR:$BR,0)-1)</f>
        <v>#N/A</v>
      </c>
      <c r="F14" s="130" t="e">
        <f>INDEX(Erfassung4!AF:AF,MATCH($A14,Erfassung4!$BR:$BR,0))</f>
        <v>#N/A</v>
      </c>
      <c r="G14" s="129" t="e">
        <f>INDEX(Erfassung4!AG:AG,MATCH($A14,Erfassung4!$BR:$BR,0)-1)</f>
        <v>#N/A</v>
      </c>
      <c r="H14" s="130" t="e">
        <f>INDEX(Erfassung4!AH:AH,MATCH($A14,Erfassung4!$BR:$BR,0))</f>
        <v>#N/A</v>
      </c>
      <c r="I14" s="129" t="e">
        <f>INDEX(Erfassung4!AI:AI,MATCH($A14,Erfassung4!$BR:$BR,0)-1)</f>
        <v>#N/A</v>
      </c>
      <c r="J14" s="130" t="e">
        <f>INDEX(Erfassung4!AJ:AJ,MATCH($A14,Erfassung4!$BR:$BR,0))</f>
        <v>#N/A</v>
      </c>
      <c r="K14" s="129" t="e">
        <f>INDEX(Erfassung4!AK:AK,MATCH($A14,Erfassung4!$BR:$BR,0)-1)</f>
        <v>#N/A</v>
      </c>
      <c r="L14" s="130" t="e">
        <f>INDEX(Erfassung4!AL:AL,MATCH($A14,Erfassung4!$BR:$BR,0))</f>
        <v>#N/A</v>
      </c>
      <c r="M14" s="129" t="e">
        <f>INDEX(Erfassung4!AM:AM,MATCH($A14,Erfassung4!$BR:$BR,0)-1)</f>
        <v>#N/A</v>
      </c>
      <c r="N14" s="130" t="e">
        <f>INDEX(Erfassung4!AN:AN,MATCH($A14,Erfassung4!$BR:$BR,0))</f>
        <v>#N/A</v>
      </c>
      <c r="O14" s="129" t="e">
        <f>INDEX(Erfassung4!AO:AO,MATCH($A14,Erfassung4!$BR:$BR,0)-1)</f>
        <v>#N/A</v>
      </c>
      <c r="P14" s="130" t="e">
        <f>INDEX(Erfassung4!AP:AP,MATCH($A14,Erfassung4!$BR:$BR,0))</f>
        <v>#N/A</v>
      </c>
      <c r="Q14" s="129" t="e">
        <f>INDEX(Erfassung4!AQ:AQ,MATCH($A14,Erfassung4!$BR:$BR,0)-1)</f>
        <v>#N/A</v>
      </c>
      <c r="R14" s="130" t="e">
        <f>INDEX(Erfassung4!AR:AR,MATCH($A14,Erfassung4!$BR:$BR,0))</f>
        <v>#N/A</v>
      </c>
      <c r="S14" s="129" t="e">
        <f>INDEX(Erfassung4!AS:AS,MATCH($A14,Erfassung4!$BR:$BR,0)-1)</f>
        <v>#N/A</v>
      </c>
      <c r="T14" s="130" t="e">
        <f>INDEX(Erfassung4!AT:AT,MATCH($A14,Erfassung4!$BR:$BR,0))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IFERROR(U14/INDEX(Erfassung4!BF:BF,MATCH(A14,Erfassung4!BR:BR,0)),0)</f>
        <v>0</v>
      </c>
      <c r="X14" s="25"/>
      <c r="AA14" s="225" t="e">
        <f>INDEX(TabGes3!I:I,MATCH($B14,TabGes3!$B:$B,0))+U14</f>
        <v>#N/A</v>
      </c>
      <c r="AB14" s="225" t="e">
        <f>INDEX(TabGes3!J:J,MATCH($B14,TabGes3!$B:$B,0))+V14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INDEX(Tabelle3!AE:AE,MATCH(B14,Tabelle3!B:B,0))+SUMIF(Erfassung4!BU:BU,B14,Erfassung4!BF:BF)</f>
        <v>#N/A</v>
      </c>
    </row>
    <row r="15" spans="1:31" ht="42" customHeight="1" thickBot="1" x14ac:dyDescent="0.3">
      <c r="A15" s="223">
        <v>9</v>
      </c>
      <c r="B15" s="128" t="e">
        <f>INDEX(Erfassung4!$AA:$AA,MATCH($A15,Erfassung4!$BR:$BR,0)-17)</f>
        <v>#N/A</v>
      </c>
      <c r="C15" s="129" t="e">
        <f>INDEX(Erfassung4!AC:AC,MATCH($A15,Erfassung4!$BR:$BR,0)-1)</f>
        <v>#N/A</v>
      </c>
      <c r="D15" s="130" t="e">
        <f>INDEX(Erfassung4!AD:AD,MATCH($A15,Erfassung4!$BR:$BR,0))</f>
        <v>#N/A</v>
      </c>
      <c r="E15" s="129" t="e">
        <f>INDEX(Erfassung4!AE:AE,MATCH($A15,Erfassung4!$BR:$BR,0)-1)</f>
        <v>#N/A</v>
      </c>
      <c r="F15" s="130" t="e">
        <f>INDEX(Erfassung4!AF:AF,MATCH($A15,Erfassung4!$BR:$BR,0))</f>
        <v>#N/A</v>
      </c>
      <c r="G15" s="129" t="e">
        <f>INDEX(Erfassung4!AG:AG,MATCH($A15,Erfassung4!$BR:$BR,0)-1)</f>
        <v>#N/A</v>
      </c>
      <c r="H15" s="130" t="e">
        <f>INDEX(Erfassung4!AH:AH,MATCH($A15,Erfassung4!$BR:$BR,0))</f>
        <v>#N/A</v>
      </c>
      <c r="I15" s="129" t="e">
        <f>INDEX(Erfassung4!AI:AI,MATCH($A15,Erfassung4!$BR:$BR,0)-1)</f>
        <v>#N/A</v>
      </c>
      <c r="J15" s="130" t="e">
        <f>INDEX(Erfassung4!AJ:AJ,MATCH($A15,Erfassung4!$BR:$BR,0))</f>
        <v>#N/A</v>
      </c>
      <c r="K15" s="129" t="e">
        <f>INDEX(Erfassung4!AK:AK,MATCH($A15,Erfassung4!$BR:$BR,0)-1)</f>
        <v>#N/A</v>
      </c>
      <c r="L15" s="130" t="e">
        <f>INDEX(Erfassung4!AL:AL,MATCH($A15,Erfassung4!$BR:$BR,0))</f>
        <v>#N/A</v>
      </c>
      <c r="M15" s="129" t="e">
        <f>INDEX(Erfassung4!AM:AM,MATCH($A15,Erfassung4!$BR:$BR,0)-1)</f>
        <v>#N/A</v>
      </c>
      <c r="N15" s="130" t="e">
        <f>INDEX(Erfassung4!AN:AN,MATCH($A15,Erfassung4!$BR:$BR,0))</f>
        <v>#N/A</v>
      </c>
      <c r="O15" s="129" t="e">
        <f>INDEX(Erfassung4!AO:AO,MATCH($A15,Erfassung4!$BR:$BR,0)-1)</f>
        <v>#N/A</v>
      </c>
      <c r="P15" s="130" t="e">
        <f>INDEX(Erfassung4!AP:AP,MATCH($A15,Erfassung4!$BR:$BR,0))</f>
        <v>#N/A</v>
      </c>
      <c r="Q15" s="129" t="e">
        <f>INDEX(Erfassung4!AQ:AQ,MATCH($A15,Erfassung4!$BR:$BR,0)-1)</f>
        <v>#N/A</v>
      </c>
      <c r="R15" s="130" t="e">
        <f>INDEX(Erfassung4!AR:AR,MATCH($A15,Erfassung4!$BR:$BR,0))</f>
        <v>#N/A</v>
      </c>
      <c r="S15" s="129" t="e">
        <f>INDEX(Erfassung4!AS:AS,MATCH($A15,Erfassung4!$BR:$BR,0)-1)</f>
        <v>#N/A</v>
      </c>
      <c r="T15" s="130" t="e">
        <f>INDEX(Erfassung4!AT:AT,MATCH($A15,Erfassung4!$BR:$BR,0))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IFERROR(U15/INDEX(Erfassung4!BF:BF,MATCH(A15,Erfassung4!BR:BR,0)),0)</f>
        <v>0</v>
      </c>
      <c r="X15" s="25"/>
      <c r="AA15" s="225" t="e">
        <f>INDEX(TabGes3!I:I,MATCH($B15,TabGes3!$B:$B,0))+U15</f>
        <v>#N/A</v>
      </c>
      <c r="AB15" s="225" t="e">
        <f>INDEX(TabGes3!J:J,MATCH($B15,TabGes3!$B:$B,0))+V15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INDEX(Tabelle3!AE:AE,MATCH(B15,Tabelle3!B:B,0))+SUMIF(Erfassung4!BU:BU,B15,Erfassung4!BF:BF)</f>
        <v>#N/A</v>
      </c>
    </row>
    <row r="16" spans="1:31" ht="42" customHeight="1" thickBot="1" x14ac:dyDescent="0.3">
      <c r="A16" s="223">
        <v>10</v>
      </c>
      <c r="B16" s="128" t="e">
        <f>INDEX(Erfassung4!$AA:$AA,MATCH($A16,Erfassung4!$BR:$BR,0)-17)</f>
        <v>#N/A</v>
      </c>
      <c r="C16" s="129" t="e">
        <f>INDEX(Erfassung4!AC:AC,MATCH($A16,Erfassung4!$BR:$BR,0)-1)</f>
        <v>#N/A</v>
      </c>
      <c r="D16" s="130" t="e">
        <f>INDEX(Erfassung4!AD:AD,MATCH($A16,Erfassung4!$BR:$BR,0))</f>
        <v>#N/A</v>
      </c>
      <c r="E16" s="129" t="e">
        <f>INDEX(Erfassung4!AE:AE,MATCH($A16,Erfassung4!$BR:$BR,0)-1)</f>
        <v>#N/A</v>
      </c>
      <c r="F16" s="130" t="e">
        <f>INDEX(Erfassung4!AF:AF,MATCH($A16,Erfassung4!$BR:$BR,0))</f>
        <v>#N/A</v>
      </c>
      <c r="G16" s="129" t="e">
        <f>INDEX(Erfassung4!AG:AG,MATCH($A16,Erfassung4!$BR:$BR,0)-1)</f>
        <v>#N/A</v>
      </c>
      <c r="H16" s="130" t="e">
        <f>INDEX(Erfassung4!AH:AH,MATCH($A16,Erfassung4!$BR:$BR,0))</f>
        <v>#N/A</v>
      </c>
      <c r="I16" s="129" t="e">
        <f>INDEX(Erfassung4!AI:AI,MATCH($A16,Erfassung4!$BR:$BR,0)-1)</f>
        <v>#N/A</v>
      </c>
      <c r="J16" s="130" t="e">
        <f>INDEX(Erfassung4!AJ:AJ,MATCH($A16,Erfassung4!$BR:$BR,0))</f>
        <v>#N/A</v>
      </c>
      <c r="K16" s="129" t="e">
        <f>INDEX(Erfassung4!AK:AK,MATCH($A16,Erfassung4!$BR:$BR,0)-1)</f>
        <v>#N/A</v>
      </c>
      <c r="L16" s="130" t="e">
        <f>INDEX(Erfassung4!AL:AL,MATCH($A16,Erfassung4!$BR:$BR,0))</f>
        <v>#N/A</v>
      </c>
      <c r="M16" s="129" t="e">
        <f>INDEX(Erfassung4!AM:AM,MATCH($A16,Erfassung4!$BR:$BR,0)-1)</f>
        <v>#N/A</v>
      </c>
      <c r="N16" s="130" t="e">
        <f>INDEX(Erfassung4!AN:AN,MATCH($A16,Erfassung4!$BR:$BR,0))</f>
        <v>#N/A</v>
      </c>
      <c r="O16" s="129" t="e">
        <f>INDEX(Erfassung4!AO:AO,MATCH($A16,Erfassung4!$BR:$BR,0)-1)</f>
        <v>#N/A</v>
      </c>
      <c r="P16" s="130" t="e">
        <f>INDEX(Erfassung4!AP:AP,MATCH($A16,Erfassung4!$BR:$BR,0))</f>
        <v>#N/A</v>
      </c>
      <c r="Q16" s="129" t="e">
        <f>INDEX(Erfassung4!AQ:AQ,MATCH($A16,Erfassung4!$BR:$BR,0)-1)</f>
        <v>#N/A</v>
      </c>
      <c r="R16" s="130" t="e">
        <f>INDEX(Erfassung4!AR:AR,MATCH($A16,Erfassung4!$BR:$BR,0))</f>
        <v>#N/A</v>
      </c>
      <c r="S16" s="129" t="e">
        <f>INDEX(Erfassung4!AS:AS,MATCH($A16,Erfassung4!$BR:$BR,0)-1)</f>
        <v>#N/A</v>
      </c>
      <c r="T16" s="130" t="e">
        <f>INDEX(Erfassung4!AT:AT,MATCH($A16,Erfassung4!$BR:$BR,0))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IFERROR(U16/INDEX(Erfassung4!BF:BF,MATCH(A16,Erfassung4!BR:BR,0)),0)</f>
        <v>0</v>
      </c>
      <c r="X16" s="25"/>
      <c r="AA16" s="225" t="e">
        <f>INDEX(TabGes3!I:I,MATCH($B16,TabGes3!$B:$B,0))+U16</f>
        <v>#N/A</v>
      </c>
      <c r="AB16" s="225" t="e">
        <f>INDEX(TabGes3!J:J,MATCH($B16,TabGes3!$B:$B,0))+V16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INDEX(Tabelle3!AE:AE,MATCH(B16,Tabelle3!B:B,0))+SUMIF(Erfassung4!BU:BU,B16,Erfassung4!BF:BF)</f>
        <v>#N/A</v>
      </c>
    </row>
    <row r="19" spans="2:23" ht="15.6" x14ac:dyDescent="0.3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5">
      <c r="C20" s="381"/>
      <c r="D20" s="381"/>
      <c r="E20" s="381"/>
      <c r="F20" s="381"/>
      <c r="G20" s="381"/>
      <c r="H20" s="381"/>
    </row>
    <row r="21" spans="2:23" x14ac:dyDescent="0.25">
      <c r="B21" s="166" t="s">
        <v>1826</v>
      </c>
      <c r="C21" t="str">
        <f>IFERROR(INDEX(Erfassung4!AA:AA,MATCH(1,Erfassung4!BV:BV,0)),"")</f>
        <v/>
      </c>
      <c r="H21" t="str">
        <f>INDEX(Erfassung4!BU:BU,MATCH(C21,Erfassung4!AA:AA,0))</f>
        <v>BC Comet Nürnberg</v>
      </c>
      <c r="N21" s="133">
        <f>IFERROR(ROUND(INDEX(Erfassung4!BT:BT,MATCH(1,Erfassung4!BV:BV,0)),0),"")</f>
        <v>0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/>
      </c>
      <c r="H24" t="str">
        <f>INDEX(Erfassung4!BU:BU,MATCH(C24,Erfassung4!AA:AA,0))</f>
        <v>BC Comet Nürnberg</v>
      </c>
      <c r="N24" s="382" t="str">
        <f>IFERROR(ROUND(INDEX(Erfassung4!BW:BW,MATCH(1,Erfassung4!BZ:BZ,0)),0),"")&amp;"  /  "&amp;ROUND(IFERROR(ROUND(INDEX(Erfassung4!BW:BW,MATCH(1,Erfassung4!BZ:BZ,0)),0),"")/9,2)</f>
        <v>0  /  0</v>
      </c>
      <c r="O24" s="382"/>
      <c r="P24" s="382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  <mergeCell ref="C20:H20"/>
    <mergeCell ref="Q5:R5"/>
    <mergeCell ref="S5:T5"/>
    <mergeCell ref="U5:V5"/>
    <mergeCell ref="N24:P24"/>
    <mergeCell ref="B19:T19"/>
    <mergeCell ref="U19:W19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3.2" x14ac:dyDescent="0.25"/>
  <cols>
    <col min="1" max="1" width="4.109375" customWidth="1"/>
    <col min="2" max="2" width="18.44140625" customWidth="1"/>
    <col min="3" max="7" width="8.664062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4" t="str">
        <f>"Saison "&amp;Spielorte!C18&amp;"     -     Spieltag "&amp;Erfassung4!AS2&amp;"     -     "&amp;Erfassung4!AT1</f>
        <v>Saison 2024/2025     -     Spieltag 4     -     15.02./16.02.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2"/>
      <c r="E4" s="392"/>
      <c r="F4" s="392"/>
      <c r="G4" s="392"/>
      <c r="H4" s="392"/>
      <c r="I4" s="392"/>
      <c r="J4" s="392"/>
      <c r="K4" s="392"/>
      <c r="L4" s="30"/>
      <c r="M4" s="27"/>
    </row>
    <row r="5" spans="1:31" x14ac:dyDescent="0.25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9" t="s">
        <v>1823</v>
      </c>
      <c r="J5" s="378"/>
      <c r="K5" s="377" t="s">
        <v>1799</v>
      </c>
      <c r="L5" s="378"/>
      <c r="M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6"/>
    </row>
    <row r="7" spans="1:31" ht="42" customHeight="1" thickBot="1" x14ac:dyDescent="0.3">
      <c r="A7" s="34">
        <v>1</v>
      </c>
      <c r="B7" s="128" t="e">
        <f>INDEX(Tabelle4!B:B,MATCH(A7,Tabelle4!AD:AD,0))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41" t="e">
        <f t="shared" ref="K7:K16" si="0">SUM(C7+E7+G7+I7)</f>
        <v>#N/A</v>
      </c>
      <c r="L7" s="40" t="e">
        <f t="shared" ref="L7:L16" si="1">SUM(D7+F7+H7+J7)</f>
        <v>#N/A</v>
      </c>
      <c r="M7" s="37" t="e">
        <f>K7/INDEX(Tabelle4!$AE:$AE,MATCH($B7,Tabelle4!$B:$B,0))</f>
        <v>#N/A</v>
      </c>
      <c r="N7" s="25"/>
    </row>
    <row r="8" spans="1:31" ht="42" customHeight="1" thickBot="1" x14ac:dyDescent="0.3">
      <c r="A8" s="34">
        <v>2</v>
      </c>
      <c r="B8" s="128" t="e">
        <f>INDEX(Tabelle4!B:B,MATCH(A8,Tabelle4!AD:AD,0))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41" t="e">
        <f t="shared" si="0"/>
        <v>#N/A</v>
      </c>
      <c r="L8" s="40" t="e">
        <f t="shared" si="1"/>
        <v>#N/A</v>
      </c>
      <c r="M8" s="37" t="e">
        <f>K8/INDEX(Tabelle4!$AE:$AE,MATCH($B8,Tabelle4!$B:$B,0))</f>
        <v>#N/A</v>
      </c>
      <c r="N8" s="25"/>
    </row>
    <row r="9" spans="1:31" ht="42" customHeight="1" thickBot="1" x14ac:dyDescent="0.3">
      <c r="A9" s="34">
        <v>3</v>
      </c>
      <c r="B9" s="128" t="e">
        <f>INDEX(Tabelle4!B:B,MATCH(A9,Tabelle4!AD:AD,0))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41" t="e">
        <f t="shared" si="0"/>
        <v>#N/A</v>
      </c>
      <c r="L9" s="40" t="e">
        <f t="shared" si="1"/>
        <v>#N/A</v>
      </c>
      <c r="M9" s="37" t="e">
        <f>K9/INDEX(Tabelle4!$AE:$AE,MATCH($B9,Tabelle4!$B:$B,0))</f>
        <v>#N/A</v>
      </c>
      <c r="N9" s="25"/>
    </row>
    <row r="10" spans="1:31" ht="42" customHeight="1" thickBot="1" x14ac:dyDescent="0.3">
      <c r="A10" s="34">
        <v>4</v>
      </c>
      <c r="B10" s="128" t="e">
        <f>INDEX(Tabelle4!B:B,MATCH(A10,Tabelle4!AD:AD,0))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41" t="e">
        <f t="shared" si="0"/>
        <v>#N/A</v>
      </c>
      <c r="L10" s="40" t="e">
        <f t="shared" si="1"/>
        <v>#N/A</v>
      </c>
      <c r="M10" s="37" t="e">
        <f>K10/INDEX(Tabelle4!$AE:$AE,MATCH($B10,Tabelle4!$B:$B,0))</f>
        <v>#N/A</v>
      </c>
      <c r="N10" s="25"/>
    </row>
    <row r="11" spans="1:31" ht="42" customHeight="1" thickBot="1" x14ac:dyDescent="0.3">
      <c r="A11" s="34">
        <v>5</v>
      </c>
      <c r="B11" s="128" t="e">
        <f>INDEX(Tabelle4!B:B,MATCH(A11,Tabelle4!AD:AD,0))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41" t="e">
        <f t="shared" si="0"/>
        <v>#N/A</v>
      </c>
      <c r="L11" s="40" t="e">
        <f t="shared" si="1"/>
        <v>#N/A</v>
      </c>
      <c r="M11" s="37" t="e">
        <f>K11/INDEX(Tabelle4!$AE:$AE,MATCH($B11,Tabelle4!$B:$B,0))</f>
        <v>#N/A</v>
      </c>
      <c r="N11" s="25"/>
    </row>
    <row r="12" spans="1:31" ht="42" customHeight="1" thickBot="1" x14ac:dyDescent="0.3">
      <c r="A12" s="34">
        <v>6</v>
      </c>
      <c r="B12" s="128" t="e">
        <f>INDEX(Tabelle4!B:B,MATCH(A12,Tabelle4!AD:AD,0))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41" t="e">
        <f t="shared" si="0"/>
        <v>#N/A</v>
      </c>
      <c r="L12" s="40" t="e">
        <f t="shared" si="1"/>
        <v>#N/A</v>
      </c>
      <c r="M12" s="37" t="e">
        <f>K12/INDEX(Tabelle4!$AE:$AE,MATCH($B12,Tabelle4!$B:$B,0))</f>
        <v>#N/A</v>
      </c>
      <c r="N12" s="25"/>
    </row>
    <row r="13" spans="1:31" ht="42" customHeight="1" thickBot="1" x14ac:dyDescent="0.3">
      <c r="A13" s="34">
        <v>7</v>
      </c>
      <c r="B13" s="128" t="e">
        <f>INDEX(Tabelle4!B:B,MATCH(A13,Tabelle4!AD:AD,0))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41" t="e">
        <f t="shared" si="0"/>
        <v>#N/A</v>
      </c>
      <c r="L13" s="40" t="e">
        <f t="shared" si="1"/>
        <v>#N/A</v>
      </c>
      <c r="M13" s="37" t="e">
        <f>K13/INDEX(Tabelle4!$AE:$AE,MATCH($B13,Tabelle4!$B:$B,0))</f>
        <v>#N/A</v>
      </c>
      <c r="N13" s="25"/>
    </row>
    <row r="14" spans="1:31" ht="42" customHeight="1" thickBot="1" x14ac:dyDescent="0.3">
      <c r="A14" s="34">
        <v>8</v>
      </c>
      <c r="B14" s="128" t="e">
        <f>INDEX(Tabelle4!B:B,MATCH(A14,Tabelle4!AD:AD,0))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41" t="e">
        <f t="shared" si="0"/>
        <v>#N/A</v>
      </c>
      <c r="L14" s="40" t="e">
        <f t="shared" si="1"/>
        <v>#N/A</v>
      </c>
      <c r="M14" s="37" t="e">
        <f>K14/INDEX(Tabelle4!$AE:$AE,MATCH($B14,Tabelle4!$B:$B,0))</f>
        <v>#N/A</v>
      </c>
      <c r="N14" s="25"/>
    </row>
    <row r="15" spans="1:31" ht="42" customHeight="1" thickBot="1" x14ac:dyDescent="0.3">
      <c r="A15" s="34">
        <v>9</v>
      </c>
      <c r="B15" s="128" t="e">
        <f>INDEX(Tabelle4!B:B,MATCH(A15,Tabelle4!AD:AD,0))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41" t="e">
        <f t="shared" si="0"/>
        <v>#N/A</v>
      </c>
      <c r="L15" s="40" t="e">
        <f t="shared" si="1"/>
        <v>#N/A</v>
      </c>
      <c r="M15" s="37" t="e">
        <f>K15/INDEX(Tabelle4!$AE:$AE,MATCH($B15,Tabelle4!$B:$B,0))</f>
        <v>#N/A</v>
      </c>
      <c r="N15" s="25"/>
    </row>
    <row r="16" spans="1:31" ht="42" customHeight="1" thickBot="1" x14ac:dyDescent="0.3">
      <c r="A16" s="34">
        <v>10</v>
      </c>
      <c r="B16" s="128" t="e">
        <f>INDEX(Tabelle4!B:B,MATCH(A16,Tabelle4!AD:AD,0))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41" t="e">
        <f t="shared" si="0"/>
        <v>#N/A</v>
      </c>
      <c r="L16" s="40" t="e">
        <f t="shared" si="1"/>
        <v>#N/A</v>
      </c>
      <c r="M16" s="37" t="e">
        <f>K16/INDEX(Tabelle4!$AE:$AE,MATCH($B16,Tabelle4!$B:$B,0))</f>
        <v>#N/A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0</v>
      </c>
      <c r="N2">
        <f>SUMIF(Erfassung4!BD:BD,L2,Erfassung4!BG:BG)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SUMIF(Erfassung4!BD:BD,L3,Erfassung4!BW:BW)</f>
        <v>0</v>
      </c>
      <c r="N3">
        <f>SUMIF(Erfassung4!BD:BD,L3,Erfassung4!BG:BG)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0</v>
      </c>
      <c r="N4">
        <f>SUMIF(Erfassung4!BD:BD,L4,Erfassung4!BG:BG)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SUMIF(Erfassung4!BD:BD,L5,Erfassung4!BW:BW)</f>
        <v>0</v>
      </c>
      <c r="N5">
        <f>SUMIF(Erfassung4!BD:BD,L5,Erfassung4!BG:BG)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SUMIF(Erfassung4!BD:BD,L7,Erfassung4!BW:BW)</f>
        <v>0</v>
      </c>
      <c r="N7">
        <f>SUMIF(Erfassung4!BD:BD,L7,Erfassung4!BG:BG)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SUMIF(Erfassung4!BD:BD,L12,Erfassung4!BW:BW)</f>
        <v>0</v>
      </c>
      <c r="N12">
        <f>SUMIF(Erfassung4!BD:BD,L12,Erfassung4!BG:BG)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SUMIF(Erfassung4!BD:BD,L13,Erfassung4!BW:BW)</f>
        <v>0</v>
      </c>
      <c r="N13">
        <f>SUMIF(Erfassung4!BD:BD,L13,Erfassung4!BG:BG)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SUMIF(Erfassung4!BD:BD,L14,Erfassung4!BW:BW)</f>
        <v>0</v>
      </c>
      <c r="N14">
        <f>SUMIF(Erfassung4!BD:BD,L14,Erfassung4!BG:BG)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SUMIF(Erfassung4!BD:BD,L17,Erfassung4!BW:BW)</f>
        <v>0</v>
      </c>
      <c r="N17">
        <f>SUMIF(Erfassung4!BD:BD,L17,Erfassung4!BG:BG)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SUMIF(Erfassung4!BD:BD,L18,Erfassung4!BW:BW)</f>
        <v>0</v>
      </c>
      <c r="N18">
        <f>SUMIF(Erfassung4!BD:BD,L18,Erfassung4!BG:BG)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SUMIF(Erfassung4!BD:BD,L20,Erfassung4!BW:BW)</f>
        <v>0</v>
      </c>
      <c r="N20">
        <f>SUMIF(Erfassung4!BD:BD,L20,Erfassung4!BG:BG)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SUMIF(Erfassung4!BD:BD,L21,Erfassung4!BW:BW)</f>
        <v>0</v>
      </c>
      <c r="N21">
        <f>SUMIF(Erfassung4!BD:BD,L21,Erfassung4!BG:BG)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SUMIF(Erfassung4!BD:BD,L24,Erfassung4!BW:BW)</f>
        <v>0</v>
      </c>
      <c r="N24">
        <f>SUMIF(Erfassung4!BD:BD,L24,Erfassung4!BG:BG)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SUMIF(Erfassung4!BD:BD,L25,Erfassung4!BW:BW)</f>
        <v>0</v>
      </c>
      <c r="N25">
        <f>SUMIF(Erfassung4!BD:BD,L25,Erfassung4!BG:BG)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SUMIF(Erfassung4!BD:BD,L27,Erfassung4!BW:BW)</f>
        <v>0</v>
      </c>
      <c r="N27">
        <f>SUMIF(Erfassung4!BD:BD,L27,Erfassung4!BG:BG)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SUMIF(Erfassung4!BD:BD,L29,Erfassung4!BW:BW)</f>
        <v>0</v>
      </c>
      <c r="N29">
        <f>SUMIF(Erfassung4!BD:BD,L29,Erfassung4!BG:BG)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SUMIF(Erfassung4!BD:BD,L30,Erfassung4!BW:BW)</f>
        <v>0</v>
      </c>
      <c r="N30">
        <f>SUMIF(Erfassung4!BD:BD,L30,Erfassung4!BG:BG)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SUMIF(Erfassung4!BD:BD,L32,Erfassung4!BW:BW)</f>
        <v>0</v>
      </c>
      <c r="N32">
        <f>SUMIF(Erfassung4!BD:BD,L32,Erfassung4!BG:BG)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SUMIF(Erfassung4!BD:BD,L42,Erfassung4!BW:BW)</f>
        <v>0</v>
      </c>
      <c r="N42">
        <f>SUMIF(Erfassung4!BD:BD,L42,Erfassung4!BG:BG)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SUMIF(Erfassung4!BD:BD,L45,Erfassung4!BW:BW)</f>
        <v>0</v>
      </c>
      <c r="N45">
        <f>SUMIF(Erfassung4!BD:BD,L45,Erfassung4!BG:BG)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0</v>
      </c>
      <c r="N54">
        <f>SUMIF(Erfassung4!BD:BD,L54,Erfassung4!BG:BG)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0</v>
      </c>
      <c r="N55">
        <f>SUMIF(Erfassung4!BD:BD,L55,Erfassung4!BG:BG)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0</v>
      </c>
      <c r="N56">
        <f>SUMIF(Erfassung4!BD:BD,L56,Erfassung4!BG:BG)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0</v>
      </c>
      <c r="N58">
        <f>SUMIF(Erfassung4!BD:BD,L58,Erfassung4!BG:BG)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0</v>
      </c>
      <c r="N59">
        <f>SUMIF(Erfassung4!BD:BD,L59,Erfassung4!BG:BG)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0</v>
      </c>
      <c r="N65">
        <f>SUMIF(Erfassung4!BD:BD,L65,Erfassung4!BG:BG)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0</v>
      </c>
      <c r="N67">
        <f>SUMIF(Erfassung4!BD:BD,L67,Erfassung4!BG:BG)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0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0</v>
      </c>
      <c r="M69">
        <f>SUMIF(Erfassung4!BD:BD,L69,Erfassung4!BW:BW)</f>
        <v>0</v>
      </c>
      <c r="N69">
        <f>SUMIF(Erfassung4!BD:BD,L69,Erfassung4!BG:BG)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SUMIF(Erfassung4!BD:BD,L70,Erfassung4!BW:BW)</f>
        <v>0</v>
      </c>
      <c r="N70">
        <f>SUMIF(Erfassung4!BD:BD,L70,Erfassung4!BG:BG)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SUMIF(Erfassung4!BD:BD,L71,Erfassung4!BW:BW)</f>
        <v>0</v>
      </c>
      <c r="N71">
        <f>SUMIF(Erfassung4!BD:BD,L71,Erfassung4!BG:BG)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7" t="s">
        <v>2319</v>
      </c>
      <c r="D1" s="298"/>
      <c r="E1" s="298"/>
      <c r="F1" s="298"/>
      <c r="G1" s="298"/>
      <c r="H1" s="298"/>
      <c r="I1" s="298"/>
      <c r="J1" s="298"/>
      <c r="K1" s="298"/>
      <c r="L1" s="299"/>
      <c r="M1" s="305" t="str">
        <f>VLOOKUP($S$2,Spielorte!$A$1:$C$6,2)</f>
        <v>12.10./13.10.</v>
      </c>
      <c r="N1" s="306"/>
      <c r="O1" s="306"/>
      <c r="P1" s="306"/>
      <c r="Q1" s="306"/>
      <c r="R1" s="306"/>
      <c r="S1" s="306"/>
      <c r="T1" s="306"/>
      <c r="U1" s="306"/>
      <c r="V1" s="307"/>
      <c r="W1" s="297" t="str">
        <f>+C1</f>
        <v>Bayernliga Herren</v>
      </c>
      <c r="X1" s="298"/>
      <c r="Y1" s="298"/>
      <c r="Z1" s="298"/>
      <c r="AA1" s="298"/>
      <c r="AB1" s="298"/>
      <c r="AC1" s="298"/>
      <c r="AD1" s="298"/>
      <c r="AE1" s="298"/>
      <c r="AF1" s="299"/>
      <c r="AG1" s="305" t="str">
        <f>VLOOKUP($AM$2,Spielorte!$A$1:$C$6,2)</f>
        <v>02.11./03.11.</v>
      </c>
      <c r="AH1" s="306"/>
      <c r="AI1" s="306"/>
      <c r="AJ1" s="306"/>
      <c r="AK1" s="306"/>
      <c r="AL1" s="306"/>
      <c r="AM1" s="306"/>
      <c r="AN1" s="306"/>
      <c r="AO1" s="306"/>
      <c r="AP1" s="307"/>
      <c r="AQ1" s="297" t="str">
        <f>+W1</f>
        <v>Bayernliga Herren</v>
      </c>
      <c r="AR1" s="298"/>
      <c r="AS1" s="298"/>
      <c r="AT1" s="298"/>
      <c r="AU1" s="298"/>
      <c r="AV1" s="298"/>
      <c r="AW1" s="298"/>
      <c r="AX1" s="298"/>
      <c r="AY1" s="298"/>
      <c r="AZ1" s="299"/>
      <c r="BA1" s="300" t="str">
        <f>VLOOKUP($BG$2,Spielorte!$A$1:$C$6,2)</f>
        <v>01.02./02.02.</v>
      </c>
      <c r="BB1" s="301"/>
      <c r="BC1" s="301"/>
      <c r="BD1" s="301"/>
      <c r="BE1" s="301"/>
      <c r="BF1" s="301"/>
      <c r="BG1" s="301"/>
      <c r="BH1" s="301"/>
      <c r="BI1" s="301"/>
      <c r="BJ1" s="302"/>
      <c r="BK1" s="297" t="str">
        <f>+AQ1</f>
        <v>Bayernliga Herren</v>
      </c>
      <c r="BL1" s="298"/>
      <c r="BM1" s="298"/>
      <c r="BN1" s="298"/>
      <c r="BO1" s="298"/>
      <c r="BP1" s="298"/>
      <c r="BQ1" s="298"/>
      <c r="BR1" s="298"/>
      <c r="BS1" s="298"/>
      <c r="BT1" s="299"/>
      <c r="BU1" s="300" t="str">
        <f>VLOOKUP($CA$2,Spielorte!$A$1:$C$6,2)</f>
        <v>15.02./16.02.</v>
      </c>
      <c r="BV1" s="301"/>
      <c r="BW1" s="301"/>
      <c r="BX1" s="301"/>
      <c r="BY1" s="301"/>
      <c r="BZ1" s="301"/>
      <c r="CA1" s="301"/>
      <c r="CB1" s="301"/>
      <c r="CC1" s="301"/>
      <c r="CD1" s="302"/>
      <c r="CE1" s="297" t="str">
        <f>+BK1</f>
        <v>Bayernliga Herren</v>
      </c>
      <c r="CF1" s="298"/>
      <c r="CG1" s="298"/>
      <c r="CH1" s="298"/>
      <c r="CI1" s="298"/>
      <c r="CJ1" s="298"/>
      <c r="CK1" s="298"/>
      <c r="CL1" s="298"/>
      <c r="CM1" s="298"/>
      <c r="CN1" s="299"/>
      <c r="CO1" s="300" t="str">
        <f>VLOOKUP($CU$2,Spielorte!$A$1:$C$6,2)</f>
        <v>15.03./16.03.</v>
      </c>
      <c r="CP1" s="301"/>
      <c r="CQ1" s="301"/>
      <c r="CR1" s="301"/>
      <c r="CS1" s="301"/>
      <c r="CT1" s="301"/>
      <c r="CU1" s="301"/>
      <c r="CV1" s="301"/>
      <c r="CW1" s="301"/>
      <c r="CX1" s="302"/>
      <c r="CY1" s="297" t="str">
        <f>+CE1</f>
        <v>Bayernliga Herren</v>
      </c>
      <c r="CZ1" s="298"/>
      <c r="DA1" s="298"/>
      <c r="DB1" s="298"/>
      <c r="DC1" s="298"/>
      <c r="DD1" s="298"/>
      <c r="DE1" s="298"/>
      <c r="DF1" s="298"/>
      <c r="DG1" s="298"/>
      <c r="DH1" s="299"/>
      <c r="DI1" s="300" t="str">
        <f>VLOOKUP($DO$2,Spielorte!$A$1:$C$6,2)</f>
        <v>05.04./06.04.</v>
      </c>
      <c r="DJ1" s="301"/>
      <c r="DK1" s="301"/>
      <c r="DL1" s="301"/>
      <c r="DM1" s="301"/>
      <c r="DN1" s="301"/>
      <c r="DO1" s="301"/>
      <c r="DP1" s="301"/>
      <c r="DQ1" s="301"/>
      <c r="DR1" s="302"/>
    </row>
    <row r="2" spans="1:122" ht="24" customHeight="1" x14ac:dyDescent="0.25">
      <c r="C2" s="308" t="str">
        <f>VLOOKUP($S$2,Spielorte!$A$1:$C$6,3)</f>
        <v>Unterföhring Dreambowl Palace</v>
      </c>
      <c r="D2" s="303"/>
      <c r="E2" s="303"/>
      <c r="F2" s="303"/>
      <c r="G2" s="303"/>
      <c r="H2" s="303"/>
      <c r="I2" s="303"/>
      <c r="J2" s="303"/>
      <c r="K2" s="303"/>
      <c r="L2" s="304"/>
      <c r="M2" s="295" t="s">
        <v>1795</v>
      </c>
      <c r="N2" s="296"/>
      <c r="O2" s="296"/>
      <c r="P2" s="296"/>
      <c r="Q2" s="296"/>
      <c r="R2" s="296"/>
      <c r="S2" s="11">
        <v>1</v>
      </c>
      <c r="T2" s="1"/>
      <c r="U2" s="1"/>
      <c r="V2" s="12"/>
      <c r="W2" s="308" t="str">
        <f>VLOOKUP($AM$2,Spielorte!$A$1:$C$6,3)</f>
        <v>Nürnberg West Bowling</v>
      </c>
      <c r="X2" s="303"/>
      <c r="Y2" s="303"/>
      <c r="Z2" s="303"/>
      <c r="AA2" s="303"/>
      <c r="AB2" s="303"/>
      <c r="AC2" s="303"/>
      <c r="AD2" s="303"/>
      <c r="AE2" s="303"/>
      <c r="AF2" s="304"/>
      <c r="AG2" s="295" t="s">
        <v>1795</v>
      </c>
      <c r="AH2" s="296"/>
      <c r="AI2" s="296"/>
      <c r="AJ2" s="296"/>
      <c r="AK2" s="296"/>
      <c r="AL2" s="296"/>
      <c r="AM2" s="11">
        <v>2</v>
      </c>
      <c r="AN2" s="1"/>
      <c r="AO2" s="1"/>
      <c r="AP2" s="12"/>
      <c r="AQ2" s="303" t="str">
        <f>VLOOKUP($BG$2,Spielorte!$A$1:$C$6,3)</f>
        <v>Unterföhring Dreambowl Palace</v>
      </c>
      <c r="AR2" s="303"/>
      <c r="AS2" s="303"/>
      <c r="AT2" s="303"/>
      <c r="AU2" s="303"/>
      <c r="AV2" s="303"/>
      <c r="AW2" s="303"/>
      <c r="AX2" s="303"/>
      <c r="AY2" s="303"/>
      <c r="AZ2" s="304"/>
      <c r="BA2" s="295" t="s">
        <v>1795</v>
      </c>
      <c r="BB2" s="296"/>
      <c r="BC2" s="296"/>
      <c r="BD2" s="296"/>
      <c r="BE2" s="296"/>
      <c r="BF2" s="296"/>
      <c r="BG2" s="11">
        <v>3</v>
      </c>
      <c r="BH2" s="1"/>
      <c r="BI2" s="1"/>
      <c r="BJ2" s="9"/>
      <c r="BK2" s="303" t="str">
        <f>VLOOKUP($CA$2,Spielorte!$A$1:$C$6,3)</f>
        <v>Regensburg Super Bowl</v>
      </c>
      <c r="BL2" s="303"/>
      <c r="BM2" s="303"/>
      <c r="BN2" s="303"/>
      <c r="BO2" s="303"/>
      <c r="BP2" s="303"/>
      <c r="BQ2" s="303"/>
      <c r="BR2" s="303"/>
      <c r="BS2" s="303"/>
      <c r="BT2" s="304"/>
      <c r="BU2" s="295" t="s">
        <v>1795</v>
      </c>
      <c r="BV2" s="296"/>
      <c r="BW2" s="296"/>
      <c r="BX2" s="296"/>
      <c r="BY2" s="296"/>
      <c r="BZ2" s="296"/>
      <c r="CA2" s="11">
        <v>4</v>
      </c>
      <c r="CB2" s="1"/>
      <c r="CC2" s="1"/>
      <c r="CD2" s="9"/>
      <c r="CE2" s="303" t="str">
        <f>VLOOKUP($CU$2,Spielorte!$A$1:$C$6,3)</f>
        <v>Brunnthal Max Munich</v>
      </c>
      <c r="CF2" s="303"/>
      <c r="CG2" s="303"/>
      <c r="CH2" s="303"/>
      <c r="CI2" s="303"/>
      <c r="CJ2" s="303"/>
      <c r="CK2" s="303"/>
      <c r="CL2" s="303"/>
      <c r="CM2" s="303"/>
      <c r="CN2" s="304"/>
      <c r="CO2" s="295" t="s">
        <v>1795</v>
      </c>
      <c r="CP2" s="296"/>
      <c r="CQ2" s="296"/>
      <c r="CR2" s="296"/>
      <c r="CS2" s="296"/>
      <c r="CT2" s="296"/>
      <c r="CU2" s="11">
        <v>5</v>
      </c>
      <c r="CV2" s="1"/>
      <c r="CW2" s="1"/>
      <c r="CX2" s="9"/>
      <c r="CY2" s="303" t="str">
        <f>VLOOKUP($DO$2,Spielorte!$A$1:$C$6,3)</f>
        <v>Dettelbach Extreme Bowlingarena</v>
      </c>
      <c r="CZ2" s="303"/>
      <c r="DA2" s="303"/>
      <c r="DB2" s="303"/>
      <c r="DC2" s="303"/>
      <c r="DD2" s="303"/>
      <c r="DE2" s="303"/>
      <c r="DF2" s="303"/>
      <c r="DG2" s="303"/>
      <c r="DH2" s="304"/>
      <c r="DI2" s="295" t="s">
        <v>1795</v>
      </c>
      <c r="DJ2" s="296"/>
      <c r="DK2" s="296"/>
      <c r="DL2" s="296"/>
      <c r="DM2" s="296"/>
      <c r="DN2" s="296"/>
      <c r="DO2" s="11">
        <v>6</v>
      </c>
      <c r="DP2" s="1"/>
      <c r="DQ2" s="1"/>
      <c r="DR2" s="9"/>
    </row>
    <row r="3" spans="1:122" ht="12.75" customHeight="1" x14ac:dyDescent="0.25">
      <c r="C3" s="309" t="s">
        <v>9</v>
      </c>
      <c r="D3" s="292"/>
      <c r="E3" s="292"/>
      <c r="F3" s="292"/>
      <c r="G3" s="292"/>
      <c r="H3" s="292"/>
      <c r="I3" s="292"/>
      <c r="J3" s="292"/>
      <c r="K3" s="292"/>
      <c r="L3" s="293"/>
      <c r="M3" s="294" t="s">
        <v>10</v>
      </c>
      <c r="N3" s="292"/>
      <c r="O3" s="292"/>
      <c r="P3" s="292"/>
      <c r="Q3" s="292"/>
      <c r="R3" s="292"/>
      <c r="S3" s="292"/>
      <c r="T3" s="292"/>
      <c r="V3" s="13" t="s">
        <v>1796</v>
      </c>
      <c r="W3" s="309" t="s">
        <v>9</v>
      </c>
      <c r="X3" s="292"/>
      <c r="Y3" s="292"/>
      <c r="Z3" s="292"/>
      <c r="AA3" s="292"/>
      <c r="AB3" s="292"/>
      <c r="AC3" s="292"/>
      <c r="AD3" s="292"/>
      <c r="AE3" s="292"/>
      <c r="AF3" s="293"/>
      <c r="AG3" s="294" t="s">
        <v>10</v>
      </c>
      <c r="AH3" s="292"/>
      <c r="AI3" s="292"/>
      <c r="AJ3" s="292"/>
      <c r="AK3" s="292"/>
      <c r="AL3" s="292"/>
      <c r="AM3" s="292"/>
      <c r="AN3" s="292"/>
      <c r="AP3" s="13" t="s">
        <v>1796</v>
      </c>
      <c r="AQ3" s="292" t="s">
        <v>9</v>
      </c>
      <c r="AR3" s="292"/>
      <c r="AS3" s="292"/>
      <c r="AT3" s="292"/>
      <c r="AU3" s="292"/>
      <c r="AV3" s="292"/>
      <c r="AW3" s="292"/>
      <c r="AX3" s="292"/>
      <c r="AY3" s="292"/>
      <c r="AZ3" s="293"/>
      <c r="BA3" s="294" t="s">
        <v>10</v>
      </c>
      <c r="BB3" s="292"/>
      <c r="BC3" s="292"/>
      <c r="BD3" s="292"/>
      <c r="BE3" s="292"/>
      <c r="BF3" s="292"/>
      <c r="BG3" s="292"/>
      <c r="BH3" s="292"/>
      <c r="BJ3" s="10" t="s">
        <v>1796</v>
      </c>
      <c r="BK3" s="292" t="s">
        <v>9</v>
      </c>
      <c r="BL3" s="292"/>
      <c r="BM3" s="292"/>
      <c r="BN3" s="292"/>
      <c r="BO3" s="292"/>
      <c r="BP3" s="292"/>
      <c r="BQ3" s="292"/>
      <c r="BR3" s="292"/>
      <c r="BS3" s="292"/>
      <c r="BT3" s="293"/>
      <c r="BU3" s="294" t="s">
        <v>10</v>
      </c>
      <c r="BV3" s="292"/>
      <c r="BW3" s="292"/>
      <c r="BX3" s="292"/>
      <c r="BY3" s="292"/>
      <c r="BZ3" s="292"/>
      <c r="CA3" s="292"/>
      <c r="CB3" s="292"/>
      <c r="CD3" s="10" t="s">
        <v>1796</v>
      </c>
      <c r="CE3" s="292" t="s">
        <v>9</v>
      </c>
      <c r="CF3" s="292"/>
      <c r="CG3" s="292"/>
      <c r="CH3" s="292"/>
      <c r="CI3" s="292"/>
      <c r="CJ3" s="292"/>
      <c r="CK3" s="292"/>
      <c r="CL3" s="292"/>
      <c r="CM3" s="292"/>
      <c r="CN3" s="293"/>
      <c r="CO3" s="294" t="s">
        <v>10</v>
      </c>
      <c r="CP3" s="292"/>
      <c r="CQ3" s="292"/>
      <c r="CR3" s="292"/>
      <c r="CS3" s="292"/>
      <c r="CT3" s="292"/>
      <c r="CU3" s="292"/>
      <c r="CV3" s="292"/>
      <c r="CX3" s="10" t="s">
        <v>1796</v>
      </c>
      <c r="CY3" s="292" t="s">
        <v>9</v>
      </c>
      <c r="CZ3" s="292"/>
      <c r="DA3" s="292"/>
      <c r="DB3" s="292"/>
      <c r="DC3" s="292"/>
      <c r="DD3" s="292"/>
      <c r="DE3" s="292"/>
      <c r="DF3" s="292"/>
      <c r="DG3" s="292"/>
      <c r="DH3" s="293"/>
      <c r="DI3" s="294" t="s">
        <v>10</v>
      </c>
      <c r="DJ3" s="292"/>
      <c r="DK3" s="292"/>
      <c r="DL3" s="292"/>
      <c r="DM3" s="292"/>
      <c r="DN3" s="292"/>
      <c r="DO3" s="292"/>
      <c r="DP3" s="292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68" t="s">
        <v>2435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68" t="s">
        <v>2436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68" t="s">
        <v>2437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68" t="s">
        <v>2438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69" t="s">
        <v>2439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68" t="s">
        <v>2440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68" t="s">
        <v>2441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68" t="s">
        <v>2442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68" t="s">
        <v>2443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3921</v>
      </c>
      <c r="N2">
        <f>INDEX(SchnittGes3!N:N,MATCH(L2,SchnittGes3!L:L,0))+INDEX(Schnitt4!N:N,MATCH(L2,Schnitt4!L:L,0))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INDEX(SchnittGes3!M:M,MATCH(L3,SchnittGes3!L:L,0))+INDEX(Schnitt4!M:M,MATCH(L3,Schnitt4!L:L,0))</f>
        <v>2745</v>
      </c>
      <c r="N3">
        <f>INDEX(SchnittGes3!N:N,MATCH(L3,SchnittGes3!L:L,0))+INDEX(Schnitt4!N:N,MATCH(L3,Schnitt4!L:L,0))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3678</v>
      </c>
      <c r="N4">
        <f>INDEX(SchnittGes3!N:N,MATCH(L4,SchnittGes3!L:L,0))+INDEX(Schnitt4!N:N,MATCH(L4,Schnitt4!L:L,0))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INDEX(SchnittGes3!M:M,MATCH(L5,SchnittGes3!L:L,0))+INDEX(Schnitt4!M:M,MATCH(L5,Schnitt4!L:L,0))</f>
        <v>3212</v>
      </c>
      <c r="N5">
        <f>INDEX(SchnittGes3!N:N,MATCH(L5,SchnittGes3!L:L,0))+INDEX(Schnitt4!N:N,MATCH(L5,Schnitt4!L:L,0))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INDEX(SchnittGes3!M:M,MATCH(L6,SchnittGes3!L:L,0))+INDEX(Schnitt4!M:M,MATCH(L6,Schnitt4!L:L,0))</f>
        <v>1550</v>
      </c>
      <c r="N6">
        <f>INDEX(SchnittGes3!N:N,MATCH(L6,SchnittGes3!L:L,0))+INDEX(Schnitt4!N:N,MATCH(L6,Schnitt4!L:L,0))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INDEX(SchnittGes3!M:M,MATCH(L7,SchnittGes3!L:L,0))+INDEX(Schnitt4!M:M,MATCH(L7,Schnitt4!L:L,0))</f>
        <v>3058</v>
      </c>
      <c r="N7">
        <f>INDEX(SchnittGes3!N:N,MATCH(L7,SchnittGes3!L:L,0))+INDEX(Schnitt4!N:N,MATCH(L7,Schnitt4!L:L,0))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INDEX(SchnittGes3!M:M,MATCH(L8,SchnittGes3!L:L,0))+INDEX(Schnitt4!M:M,MATCH(L8,Schnitt4!L:L,0))</f>
        <v>0</v>
      </c>
      <c r="N8">
        <f>INDEX(SchnittGes3!N:N,MATCH(L8,SchnittGes3!L:L,0))+INDEX(Schnitt4!N:N,MATCH(L8,Schnitt4!L:L,0))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INDEX(SchnittGes3!M:M,MATCH(L9,SchnittGes3!L:L,0))+INDEX(Schnitt4!M:M,MATCH(L9,Schnitt4!L:L,0))</f>
        <v>3463</v>
      </c>
      <c r="N9">
        <f>INDEX(SchnittGes3!N:N,MATCH(L9,SchnittGes3!L:L,0))+INDEX(Schnitt4!N:N,MATCH(L9,Schnitt4!L:L,0))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INDEX(SchnittGes3!M:M,MATCH(L10,SchnittGes3!L:L,0))+INDEX(Schnitt4!M:M,MATCH(L10,Schnitt4!L:L,0))</f>
        <v>3220</v>
      </c>
      <c r="N10">
        <f>INDEX(SchnittGes3!N:N,MATCH(L10,SchnittGes3!L:L,0))+INDEX(Schnitt4!N:N,MATCH(L10,Schnitt4!L:L,0))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INDEX(SchnittGes3!M:M,MATCH(L11,SchnittGes3!L:L,0))+INDEX(Schnitt4!M:M,MATCH(L11,Schnitt4!L:L,0))</f>
        <v>0</v>
      </c>
      <c r="N11">
        <f>INDEX(SchnittGes3!N:N,MATCH(L11,SchnittGes3!L:L,0))+INDEX(Schnitt4!N:N,MATCH(L11,Schnitt4!L:L,0))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INDEX(SchnittGes3!M:M,MATCH(L12,SchnittGes3!L:L,0))+INDEX(Schnitt4!M:M,MATCH(L12,Schnitt4!L:L,0))</f>
        <v>3362</v>
      </c>
      <c r="N12">
        <f>INDEX(SchnittGes3!N:N,MATCH(L12,SchnittGes3!L:L,0))+INDEX(Schnitt4!N:N,MATCH(L12,Schnitt4!L:L,0))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INDEX(SchnittGes3!M:M,MATCH(L13,SchnittGes3!L:L,0))+INDEX(Schnitt4!M:M,MATCH(L13,Schnitt4!L:L,0))</f>
        <v>3606</v>
      </c>
      <c r="N13">
        <f>INDEX(SchnittGes3!N:N,MATCH(L13,SchnittGes3!L:L,0))+INDEX(Schnitt4!N:N,MATCH(L13,Schnitt4!L:L,0))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INDEX(SchnittGes3!M:M,MATCH(L14,SchnittGes3!L:L,0))+INDEX(Schnitt4!M:M,MATCH(L14,Schnitt4!L:L,0))</f>
        <v>0</v>
      </c>
      <c r="N14">
        <f>INDEX(SchnittGes3!N:N,MATCH(L14,SchnittGes3!L:L,0))+INDEX(Schnitt4!N:N,MATCH(L14,Schnitt4!L:L,0))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INDEX(SchnittGes3!M:M,MATCH(L15,SchnittGes3!L:L,0))+INDEX(Schnitt4!M:M,MATCH(L15,Schnitt4!L:L,0))</f>
        <v>2052</v>
      </c>
      <c r="N15">
        <f>INDEX(SchnittGes3!N:N,MATCH(L15,SchnittGes3!L:L,0))+INDEX(Schnitt4!N:N,MATCH(L15,Schnitt4!L:L,0))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INDEX(SchnittGes3!M:M,MATCH(L16,SchnittGes3!L:L,0))+INDEX(Schnitt4!M:M,MATCH(L16,Schnitt4!L:L,0))</f>
        <v>2837</v>
      </c>
      <c r="N16">
        <f>INDEX(SchnittGes3!N:N,MATCH(L16,SchnittGes3!L:L,0))+INDEX(Schnitt4!N:N,MATCH(L16,Schnitt4!L:L,0))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INDEX(SchnittGes3!M:M,MATCH(L17,SchnittGes3!L:L,0))+INDEX(Schnitt4!M:M,MATCH(L17,Schnitt4!L:L,0))</f>
        <v>2057</v>
      </c>
      <c r="N17">
        <f>INDEX(SchnittGes3!N:N,MATCH(L17,SchnittGes3!L:L,0))+INDEX(Schnitt4!N:N,MATCH(L17,Schnitt4!L:L,0))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INDEX(SchnittGes3!M:M,MATCH(L18,SchnittGes3!L:L,0))+INDEX(Schnitt4!M:M,MATCH(L18,Schnitt4!L:L,0))</f>
        <v>3789</v>
      </c>
      <c r="N18">
        <f>INDEX(SchnittGes3!N:N,MATCH(L18,SchnittGes3!L:L,0))+INDEX(Schnitt4!N:N,MATCH(L18,Schnitt4!L:L,0))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INDEX(SchnittGes3!M:M,MATCH(L19,SchnittGes3!L:L,0))+INDEX(Schnitt4!M:M,MATCH(L19,Schnitt4!L:L,0))</f>
        <v>2389</v>
      </c>
      <c r="N19">
        <f>INDEX(SchnittGes3!N:N,MATCH(L19,SchnittGes3!L:L,0))+INDEX(Schnitt4!N:N,MATCH(L19,Schnitt4!L:L,0))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INDEX(SchnittGes3!M:M,MATCH(L20,SchnittGes3!L:L,0))+INDEX(Schnitt4!M:M,MATCH(L20,Schnitt4!L:L,0))</f>
        <v>2169</v>
      </c>
      <c r="N20">
        <f>INDEX(SchnittGes3!N:N,MATCH(L20,SchnittGes3!L:L,0))+INDEX(Schnitt4!N:N,MATCH(L20,Schnitt4!L:L,0))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INDEX(SchnittGes3!M:M,MATCH(L21,SchnittGes3!L:L,0))+INDEX(Schnitt4!M:M,MATCH(L21,Schnitt4!L:L,0))</f>
        <v>3805</v>
      </c>
      <c r="N21">
        <f>INDEX(SchnittGes3!N:N,MATCH(L21,SchnittGes3!L:L,0))+INDEX(Schnitt4!N:N,MATCH(L21,Schnitt4!L:L,0))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INDEX(SchnittGes3!M:M,MATCH(L22,SchnittGes3!L:L,0))+INDEX(Schnitt4!M:M,MATCH(L22,Schnitt4!L:L,0))</f>
        <v>300</v>
      </c>
      <c r="N22">
        <f>INDEX(SchnittGes3!N:N,MATCH(L22,SchnittGes3!L:L,0))+INDEX(Schnitt4!N:N,MATCH(L22,Schnitt4!L:L,0))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INDEX(SchnittGes3!M:M,MATCH(L23,SchnittGes3!L:L,0))+INDEX(Schnitt4!M:M,MATCH(L23,Schnitt4!L:L,0))</f>
        <v>2095</v>
      </c>
      <c r="N23">
        <f>INDEX(SchnittGes3!N:N,MATCH(L23,SchnittGes3!L:L,0))+INDEX(Schnitt4!N:N,MATCH(L23,Schnitt4!L:L,0))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INDEX(SchnittGes3!M:M,MATCH(L24,SchnittGes3!L:L,0))+INDEX(Schnitt4!M:M,MATCH(L24,Schnitt4!L:L,0))</f>
        <v>3409</v>
      </c>
      <c r="N24">
        <f>INDEX(SchnittGes3!N:N,MATCH(L24,SchnittGes3!L:L,0))+INDEX(Schnitt4!N:N,MATCH(L24,Schnitt4!L:L,0))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INDEX(SchnittGes3!M:M,MATCH(L25,SchnittGes3!L:L,0))+INDEX(Schnitt4!M:M,MATCH(L25,Schnitt4!L:L,0))</f>
        <v>3044</v>
      </c>
      <c r="N25">
        <f>INDEX(SchnittGes3!N:N,MATCH(L25,SchnittGes3!L:L,0))+INDEX(Schnitt4!N:N,MATCH(L25,Schnitt4!L:L,0))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INDEX(SchnittGes3!M:M,MATCH(L26,SchnittGes3!L:L,0))+INDEX(Schnitt4!M:M,MATCH(L26,Schnitt4!L:L,0))</f>
        <v>1805</v>
      </c>
      <c r="N26">
        <f>INDEX(SchnittGes3!N:N,MATCH(L26,SchnittGes3!L:L,0))+INDEX(Schnitt4!N:N,MATCH(L26,Schnitt4!L:L,0))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INDEX(SchnittGes3!M:M,MATCH(L27,SchnittGes3!L:L,0))+INDEX(Schnitt4!M:M,MATCH(L27,Schnitt4!L:L,0))</f>
        <v>3543</v>
      </c>
      <c r="N27">
        <f>INDEX(SchnittGes3!N:N,MATCH(L27,SchnittGes3!L:L,0))+INDEX(Schnitt4!N:N,MATCH(L27,Schnitt4!L:L,0))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INDEX(SchnittGes3!M:M,MATCH(L29,SchnittGes3!L:L,0))+INDEX(Schnitt4!M:M,MATCH(L29,Schnitt4!L:L,0))</f>
        <v>3657</v>
      </c>
      <c r="N29">
        <f>INDEX(SchnittGes3!N:N,MATCH(L29,SchnittGes3!L:L,0))+INDEX(Schnitt4!N:N,MATCH(L29,Schnitt4!L:L,0))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INDEX(SchnittGes3!M:M,MATCH(L30,SchnittGes3!L:L,0))+INDEX(Schnitt4!M:M,MATCH(L30,Schnitt4!L:L,0))</f>
        <v>3596</v>
      </c>
      <c r="N30">
        <f>INDEX(SchnittGes3!N:N,MATCH(L30,SchnittGes3!L:L,0))+INDEX(Schnitt4!N:N,MATCH(L30,Schnitt4!L:L,0))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INDEX(SchnittGes3!M:M,MATCH(L31,SchnittGes3!L:L,0))+INDEX(Schnitt4!M:M,MATCH(L31,Schnitt4!L:L,0))</f>
        <v>1823</v>
      </c>
      <c r="N31">
        <f>INDEX(SchnittGes3!N:N,MATCH(L31,SchnittGes3!L:L,0))+INDEX(Schnitt4!N:N,MATCH(L31,Schnitt4!L:L,0))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INDEX(SchnittGes3!M:M,MATCH(L32,SchnittGes3!L:L,0))+INDEX(Schnitt4!M:M,MATCH(L32,Schnitt4!L:L,0))</f>
        <v>0</v>
      </c>
      <c r="N32">
        <f>INDEX(SchnittGes3!N:N,MATCH(L32,SchnittGes3!L:L,0))+INDEX(Schnitt4!N:N,MATCH(L32,Schnitt4!L:L,0))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INDEX(SchnittGes3!M:M,MATCH(L33,SchnittGes3!L:L,0))+INDEX(Schnitt4!M:M,MATCH(L33,Schnitt4!L:L,0))</f>
        <v>1444</v>
      </c>
      <c r="N33">
        <f>INDEX(SchnittGes3!N:N,MATCH(L33,SchnittGes3!L:L,0))+INDEX(Schnitt4!N:N,MATCH(L33,Schnitt4!L:L,0))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INDEX(SchnittGes3!M:M,MATCH(L36,SchnittGes3!L:L,0))+INDEX(Schnitt4!M:M,MATCH(L36,Schnitt4!L:L,0))</f>
        <v>2609</v>
      </c>
      <c r="N36">
        <f>INDEX(SchnittGes3!N:N,MATCH(L36,SchnittGes3!L:L,0))+INDEX(Schnitt4!N:N,MATCH(L36,Schnitt4!L:L,0))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INDEX(SchnittGes3!M:M,MATCH(L37,SchnittGes3!L:L,0))+INDEX(Schnitt4!M:M,MATCH(L37,Schnitt4!L:L,0))</f>
        <v>2919</v>
      </c>
      <c r="N37">
        <f>INDEX(SchnittGes3!N:N,MATCH(L37,SchnittGes3!L:L,0))+INDEX(Schnitt4!N:N,MATCH(L37,Schnitt4!L:L,0))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INDEX(SchnittGes3!M:M,MATCH(L38,SchnittGes3!L:L,0))+INDEX(Schnitt4!M:M,MATCH(L38,Schnitt4!L:L,0))</f>
        <v>1285</v>
      </c>
      <c r="N38">
        <f>INDEX(SchnittGes3!N:N,MATCH(L38,SchnittGes3!L:L,0))+INDEX(Schnitt4!N:N,MATCH(L38,Schnitt4!L:L,0))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INDEX(SchnittGes3!M:M,MATCH(L39,SchnittGes3!L:L,0))+INDEX(Schnitt4!M:M,MATCH(L39,Schnitt4!L:L,0))</f>
        <v>1427</v>
      </c>
      <c r="N39">
        <f>INDEX(SchnittGes3!N:N,MATCH(L39,SchnittGes3!L:L,0))+INDEX(Schnitt4!N:N,MATCH(L39,Schnitt4!L:L,0))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INDEX(SchnittGes3!M:M,MATCH(L40,SchnittGes3!L:L,0))+INDEX(Schnitt4!M:M,MATCH(L40,Schnitt4!L:L,0))</f>
        <v>3471</v>
      </c>
      <c r="N40">
        <f>INDEX(SchnittGes3!N:N,MATCH(L40,SchnittGes3!L:L,0))+INDEX(Schnitt4!N:N,MATCH(L40,Schnitt4!L:L,0))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INDEX(SchnittGes3!M:M,MATCH(L41,SchnittGes3!L:L,0))+INDEX(Schnitt4!M:M,MATCH(L41,Schnitt4!L:L,0))</f>
        <v>3662</v>
      </c>
      <c r="N41">
        <f>INDEX(SchnittGes3!N:N,MATCH(L41,SchnittGes3!L:L,0))+INDEX(Schnitt4!N:N,MATCH(L41,Schnitt4!L:L,0))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INDEX(SchnittGes3!M:M,MATCH(L42,SchnittGes3!L:L,0))+INDEX(Schnitt4!M:M,MATCH(L42,Schnitt4!L:L,0))</f>
        <v>3174</v>
      </c>
      <c r="N42">
        <f>INDEX(SchnittGes3!N:N,MATCH(L42,SchnittGes3!L:L,0))+INDEX(Schnitt4!N:N,MATCH(L42,Schnitt4!L:L,0))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INDEX(SchnittGes3!M:M,MATCH(L43,SchnittGes3!L:L,0))+INDEX(Schnitt4!M:M,MATCH(L43,Schnitt4!L:L,0))</f>
        <v>3333</v>
      </c>
      <c r="N43">
        <f>INDEX(SchnittGes3!N:N,MATCH(L43,SchnittGes3!L:L,0))+INDEX(Schnitt4!N:N,MATCH(L43,Schnitt4!L:L,0))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INDEX(SchnittGes3!M:M,MATCH(L44,SchnittGes3!L:L,0))+INDEX(Schnitt4!M:M,MATCH(L44,Schnitt4!L:L,0))</f>
        <v>1890</v>
      </c>
      <c r="N44">
        <f>INDEX(SchnittGes3!N:N,MATCH(L44,SchnittGes3!L:L,0))+INDEX(Schnitt4!N:N,MATCH(L44,Schnitt4!L:L,0))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INDEX(SchnittGes3!M:M,MATCH(L45,SchnittGes3!L:L,0))+INDEX(Schnitt4!M:M,MATCH(L45,Schnitt4!L:L,0))</f>
        <v>1956</v>
      </c>
      <c r="N45">
        <f>INDEX(SchnittGes3!N:N,MATCH(L45,SchnittGes3!L:L,0))+INDEX(Schnitt4!N:N,MATCH(L45,Schnitt4!L:L,0))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INDEX(SchnittGes3!M:M,MATCH(L46,SchnittGes3!L:L,0))+INDEX(Schnitt4!M:M,MATCH(L46,Schnitt4!L:L,0))</f>
        <v>3697</v>
      </c>
      <c r="N46">
        <f>INDEX(SchnittGes3!N:N,MATCH(L46,SchnittGes3!L:L,0))+INDEX(Schnitt4!N:N,MATCH(L46,Schnitt4!L:L,0))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INDEX(SchnittGes3!M:M,MATCH(L47,SchnittGes3!L:L,0))+INDEX(Schnitt4!M:M,MATCH(L47,Schnitt4!L:L,0))</f>
        <v>3031</v>
      </c>
      <c r="N47">
        <f>INDEX(SchnittGes3!N:N,MATCH(L47,SchnittGes3!L:L,0))+INDEX(Schnitt4!N:N,MATCH(L47,Schnitt4!L:L,0))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INDEX(SchnittGes3!M:M,MATCH(L48,SchnittGes3!L:L,0))+INDEX(Schnitt4!M:M,MATCH(L48,Schnitt4!L:L,0))</f>
        <v>1157</v>
      </c>
      <c r="N48">
        <f>INDEX(SchnittGes3!N:N,MATCH(L48,SchnittGes3!L:L,0))+INDEX(Schnitt4!N:N,MATCH(L48,Schnitt4!L:L,0))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INDEX(SchnittGes3!M:M,MATCH(L50,SchnittGes3!L:L,0))+INDEX(Schnitt4!M:M,MATCH(L50,Schnitt4!L:L,0))</f>
        <v>3008</v>
      </c>
      <c r="N50">
        <f>INDEX(SchnittGes3!N:N,MATCH(L50,SchnittGes3!L:L,0))+INDEX(Schnitt4!N:N,MATCH(L50,Schnitt4!L:L,0))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INDEX(SchnittGes3!M:M,MATCH(L54,SchnittGes3!L:L,0))+INDEX(Schnitt4!M:M,MATCH(L54,Schnitt4!L:L,0))</f>
        <v>1774</v>
      </c>
      <c r="N54">
        <f>INDEX(SchnittGes3!N:N,MATCH(L54,SchnittGes3!L:L,0))+INDEX(Schnitt4!N:N,MATCH(L54,Schnitt4!L:L,0))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INDEX(SchnittGes3!M:M,MATCH(L55,SchnittGes3!L:L,0))+INDEX(Schnitt4!M:M,MATCH(L55,Schnitt4!L:L,0))</f>
        <v>1848</v>
      </c>
      <c r="N55">
        <f>INDEX(SchnittGes3!N:N,MATCH(L55,SchnittGes3!L:L,0))+INDEX(Schnitt4!N:N,MATCH(L55,Schnitt4!L:L,0))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INDEX(SchnittGes3!M:M,MATCH(L56,SchnittGes3!L:L,0))+INDEX(Schnitt4!M:M,MATCH(L56,Schnitt4!L:L,0))</f>
        <v>3721</v>
      </c>
      <c r="N56">
        <f>INDEX(SchnittGes3!N:N,MATCH(L56,SchnittGes3!L:L,0))+INDEX(Schnitt4!N:N,MATCH(L56,Schnitt4!L:L,0))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INDEX(SchnittGes3!M:M,MATCH(L58,SchnittGes3!L:L,0))+INDEX(Schnitt4!M:M,MATCH(L58,Schnitt4!L:L,0))</f>
        <v>1951</v>
      </c>
      <c r="N58">
        <f>INDEX(SchnittGes3!N:N,MATCH(L58,SchnittGes3!L:L,0))+INDEX(Schnitt4!N:N,MATCH(L58,Schnitt4!L:L,0))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INDEX(SchnittGes3!M:M,MATCH(L59,SchnittGes3!L:L,0))+INDEX(Schnitt4!M:M,MATCH(L59,Schnitt4!L:L,0))</f>
        <v>2429</v>
      </c>
      <c r="N59">
        <f>INDEX(SchnittGes3!N:N,MATCH(L59,SchnittGes3!L:L,0))+INDEX(Schnitt4!N:N,MATCH(L59,Schnitt4!L:L,0))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INDEX(SchnittGes3!M:M,MATCH(L60,SchnittGes3!L:L,0))+INDEX(Schnitt4!M:M,MATCH(L60,Schnitt4!L:L,0))</f>
        <v>2060</v>
      </c>
      <c r="N60">
        <f>INDEX(SchnittGes3!N:N,MATCH(L60,SchnittGes3!L:L,0))+INDEX(Schnitt4!N:N,MATCH(L60,Schnitt4!L:L,0))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INDEX(SchnittGes3!M:M,MATCH(L62,SchnittGes3!L:L,0))+INDEX(Schnitt4!M:M,MATCH(L62,Schnitt4!L:L,0))</f>
        <v>459</v>
      </c>
      <c r="N62">
        <f>INDEX(SchnittGes3!N:N,MATCH(L62,SchnittGes3!L:L,0))+INDEX(Schnitt4!N:N,MATCH(L62,Schnitt4!L:L,0))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INDEX(SchnittGes3!M:M,MATCH(L65,SchnittGes3!L:L,0))+INDEX(Schnitt4!M:M,MATCH(L65,Schnitt4!L:L,0))</f>
        <v>1308</v>
      </c>
      <c r="N65">
        <f>INDEX(SchnittGes3!N:N,MATCH(L65,SchnittGes3!L:L,0))+INDEX(Schnitt4!N:N,MATCH(L65,Schnitt4!L:L,0))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INDEX(SchnittGes3!M:M,MATCH(L66,SchnittGes3!L:L,0))+INDEX(Schnitt4!M:M,MATCH(L66,Schnitt4!L:L,0))</f>
        <v>1157</v>
      </c>
      <c r="N66">
        <f>INDEX(SchnittGes3!N:N,MATCH(L66,SchnittGes3!L:L,0))+INDEX(Schnitt4!N:N,MATCH(L66,Schnitt4!L:L,0))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INDEX(SchnittGes3!M:M,MATCH(L67,SchnittGes3!L:L,0))+INDEX(Schnitt4!M:M,MATCH(L67,Schnitt4!L:L,0))</f>
        <v>586</v>
      </c>
      <c r="N67">
        <f>INDEX(SchnittGes3!N:N,MATCH(L67,SchnittGes3!L:L,0))+INDEX(Schnitt4!N:N,MATCH(L67,Schnitt4!L:L,0))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0</v>
      </c>
      <c r="M68">
        <f>INDEX(SchnittGes3!M:M,MATCH(L68,SchnittGes3!L:L,0))+INDEX(Schnitt4!M:M,MATCH(L68,Schnitt4!L:L,0))</f>
        <v>0</v>
      </c>
      <c r="N68">
        <f>INDEX(SchnittGes3!N:N,MATCH(L68,SchnittGes3!L:L,0))+INDEX(Schnitt4!N:N,MATCH(L68,Schnitt4!L:L,0))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0</v>
      </c>
      <c r="M69">
        <f>INDEX(SchnittGes3!M:M,MATCH(L69,SchnittGes3!L:L,0))+INDEX(Schnitt4!M:M,MATCH(L69,Schnitt4!L:L,0))</f>
        <v>0</v>
      </c>
      <c r="N69">
        <f>INDEX(SchnittGes3!N:N,MATCH(L69,SchnittGes3!L:L,0))+INDEX(Schnitt4!N:N,MATCH(L69,Schnitt4!L:L,0))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INDEX(SchnittGes3!M:M,MATCH(L70,SchnittGes3!L:L,0))+INDEX(Schnitt4!M:M,MATCH(L70,Schnitt4!L:L,0))</f>
        <v>0</v>
      </c>
      <c r="N70">
        <f>INDEX(SchnittGes3!N:N,MATCH(L70,SchnittGes3!L:L,0))+INDEX(Schnitt4!N:N,MATCH(L70,Schnitt4!L:L,0))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INDEX(SchnittGes3!M:M,MATCH(L71,SchnittGes3!L:L,0))+INDEX(Schnitt4!M:M,MATCH(L71,Schnitt4!L:L,0))</f>
        <v>0</v>
      </c>
      <c r="N71">
        <f>INDEX(SchnittGes3!N:N,MATCH(L71,SchnittGes3!L:L,0))+INDEX(Schnitt4!N:N,MATCH(L71,Schnitt4!L:L,0))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+Spielzettel5!T2</f>
        <v>5</v>
      </c>
      <c r="F6" s="318"/>
      <c r="P6" s="140" t="s">
        <v>1838</v>
      </c>
      <c r="Q6" s="319" t="str">
        <f>+Spielzettel5!U1</f>
        <v>15.03./16.03.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+Spielzettel5!F2</f>
        <v>Brunnthal Max Munich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+Spielzettel5!F1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/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3"/>
      <c r="D74" s="394"/>
      <c r="E74" s="394"/>
      <c r="F74" s="394"/>
      <c r="G74" s="394"/>
      <c r="H74" s="394"/>
      <c r="I74" s="394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5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Schlüssel!$CO$1</f>
        <v>15.03./16.03.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Schlüssel!$CE$2</f>
        <v>Brunnthal Max Munich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VLOOKUP(B2,Schlüssel!$A$5:$DZ$14,83)</f>
        <v>2</v>
      </c>
      <c r="E22" s="347"/>
      <c r="F22" s="347">
        <f>VLOOKUP(B2,Schlüssel!$A$5:$DZ$14,84)</f>
        <v>6</v>
      </c>
      <c r="G22" s="347"/>
      <c r="H22" s="347">
        <f>VLOOKUP(B2,Schlüssel!$A$5:$DZ$14,85)</f>
        <v>10</v>
      </c>
      <c r="I22" s="347"/>
      <c r="J22" s="347">
        <f>VLOOKUP(B2,Schlüssel!$A$5:$DZ$14,86)</f>
        <v>9</v>
      </c>
      <c r="K22" s="347"/>
      <c r="L22" s="347">
        <f>VLOOKUP(B2,Schlüssel!$A$5:$DZ$14,87)</f>
        <v>4</v>
      </c>
      <c r="M22" s="347"/>
      <c r="N22" s="347">
        <f>VLOOKUP(B2,Schlüssel!$A$5:$DZ$14,88)</f>
        <v>3</v>
      </c>
      <c r="O22" s="347"/>
      <c r="P22" s="347">
        <f>VLOOKUP(B2,Schlüssel!$A$5:$DZ$14,89)</f>
        <v>5</v>
      </c>
      <c r="Q22" s="347"/>
      <c r="R22" s="347">
        <f>VLOOKUP(B2,Schlüssel!$A$5:$DZ$14,90)</f>
        <v>8</v>
      </c>
      <c r="S22" s="347"/>
      <c r="T22" s="347">
        <f>VLOOKUP(B2,Schlüssel!$A$5:$DZ$14,91)</f>
        <v>7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Bajuwaren München 1</v>
      </c>
      <c r="E23" s="345"/>
      <c r="F23" s="344" t="str">
        <f>VLOOKUP(F22,Schlüssel!$A$5:$K$14,2)</f>
        <v>SG Rottendorf 1</v>
      </c>
      <c r="G23" s="345"/>
      <c r="H23" s="344" t="str">
        <f>VLOOKUP(H22,Schlüssel!$A$5:$K$14,2)</f>
        <v>High Roller Rosenheim 1</v>
      </c>
      <c r="I23" s="345"/>
      <c r="J23" s="344" t="str">
        <f>VLOOKUP(J22,Schlüssel!$A$5:$K$14,2)</f>
        <v>Bowlinghaus Bamberg 1</v>
      </c>
      <c r="K23" s="345"/>
      <c r="L23" s="344" t="str">
        <f>VLOOKUP(L22,Schlüssel!$A$5:$K$14,2)</f>
        <v>SG DJK Rimpar</v>
      </c>
      <c r="M23" s="345"/>
      <c r="N23" s="344" t="str">
        <f>VLOOKUP(N22,Schlüssel!$A$5:$K$14,2)</f>
        <v>BK München 3</v>
      </c>
      <c r="O23" s="345"/>
      <c r="P23" s="344" t="str">
        <f>VLOOKUP(P22,Schlüssel!$A$5:$K$14,2)</f>
        <v>RW Lichtenhof Stein 1</v>
      </c>
      <c r="Q23" s="345"/>
      <c r="R23" s="344" t="str">
        <f>VLOOKUP(R22,Schlüssel!$A$5:$K$14,2)</f>
        <v>BC EMAX Unterföhring 2</v>
      </c>
      <c r="S23" s="345"/>
      <c r="T23" s="344" t="str">
        <f>VLOOKUP(T22,Schlüssel!$A$5:$K$14,2)</f>
        <v>Schanzer Ingolstadt 1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Schlüssel!$CO$1</f>
        <v>15.03./16.03.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Schlüssel!$CE$2</f>
        <v>Brunnthal Max Munich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VLOOKUP(B31,Schlüssel!$A$5:$DZ$14,83)</f>
        <v>1</v>
      </c>
      <c r="E51" s="347"/>
      <c r="F51" s="347">
        <f>VLOOKUP(B31,Schlüssel!$A$5:$DZ$14,84)</f>
        <v>9</v>
      </c>
      <c r="G51" s="347"/>
      <c r="H51" s="347">
        <f>VLOOKUP(B31,Schlüssel!$A$5:$DZ$14,85)</f>
        <v>3</v>
      </c>
      <c r="I51" s="347"/>
      <c r="J51" s="347">
        <f>VLOOKUP(B31,Schlüssel!$A$5:$DZ$14,86)</f>
        <v>10</v>
      </c>
      <c r="K51" s="347"/>
      <c r="L51" s="347">
        <f>VLOOKUP(B31,Schlüssel!$A$5:$DZ$14,87)</f>
        <v>6</v>
      </c>
      <c r="M51" s="347"/>
      <c r="N51" s="347">
        <f>VLOOKUP(B31,Schlüssel!$A$5:$DZ$14,88)</f>
        <v>7</v>
      </c>
      <c r="O51" s="347"/>
      <c r="P51" s="347">
        <f>VLOOKUP(B31,Schlüssel!$A$5:$DZ$14,89)</f>
        <v>8</v>
      </c>
      <c r="Q51" s="347"/>
      <c r="R51" s="347">
        <f>VLOOKUP(B31,Schlüssel!$A$5:$DZ$14,90)</f>
        <v>4</v>
      </c>
      <c r="S51" s="347"/>
      <c r="T51" s="347">
        <f>VLOOKUP(B31,Schlüssel!$A$5:$DZ$14,91)</f>
        <v>5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BC Comet Nürnberg</v>
      </c>
      <c r="E52" s="345"/>
      <c r="F52" s="344" t="str">
        <f>VLOOKUP(F51,Schlüssel!$A$5:$K$14,2)</f>
        <v>Bowlinghaus Bamberg 1</v>
      </c>
      <c r="G52" s="345"/>
      <c r="H52" s="344" t="str">
        <f>VLOOKUP(H51,Schlüssel!$A$5:$K$14,2)</f>
        <v>BK München 3</v>
      </c>
      <c r="I52" s="345"/>
      <c r="J52" s="344" t="str">
        <f>VLOOKUP(J51,Schlüssel!$A$5:$K$14,2)</f>
        <v>High Roller Rosenheim 1</v>
      </c>
      <c r="K52" s="345"/>
      <c r="L52" s="344" t="str">
        <f>VLOOKUP(L51,Schlüssel!$A$5:$K$14,2)</f>
        <v>SG Rottendorf 1</v>
      </c>
      <c r="M52" s="345"/>
      <c r="N52" s="344" t="str">
        <f>VLOOKUP(N51,Schlüssel!$A$5:$K$14,2)</f>
        <v>Schanzer Ingolstadt 1</v>
      </c>
      <c r="O52" s="345"/>
      <c r="P52" s="344" t="str">
        <f>VLOOKUP(P51,Schlüssel!$A$5:$K$14,2)</f>
        <v>BC EMAX Unterföhring 2</v>
      </c>
      <c r="Q52" s="345"/>
      <c r="R52" s="344" t="str">
        <f>VLOOKUP(R51,Schlüssel!$A$5:$K$14,2)</f>
        <v>SG DJK Rimpar</v>
      </c>
      <c r="S52" s="345"/>
      <c r="T52" s="344" t="str">
        <f>VLOOKUP(T51,Schlüssel!$A$5:$K$14,2)</f>
        <v>RW Lichtenhof Stein 1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Schlüssel!$CO$1</f>
        <v>15.03./16.03.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Schlüssel!$CE$2</f>
        <v>Brunnthal Max Munich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VLOOKUP(B60,Schlüssel!$A$5:$DZ$14,83)</f>
        <v>4</v>
      </c>
      <c r="E80" s="347"/>
      <c r="F80" s="347">
        <f>VLOOKUP(B60,Schlüssel!$A$5:$DZ$14,84)</f>
        <v>7</v>
      </c>
      <c r="G80" s="347"/>
      <c r="H80" s="347">
        <f>VLOOKUP(B60,Schlüssel!$A$5:$DZ$14,85)</f>
        <v>2</v>
      </c>
      <c r="I80" s="347"/>
      <c r="J80" s="347">
        <f>VLOOKUP(B60,Schlüssel!$A$5:$DZ$14,86)</f>
        <v>5</v>
      </c>
      <c r="K80" s="347"/>
      <c r="L80" s="347">
        <f>VLOOKUP(B60,Schlüssel!$A$5:$DZ$14,87)</f>
        <v>8</v>
      </c>
      <c r="M80" s="347"/>
      <c r="N80" s="347">
        <f>VLOOKUP(B60,Schlüssel!$A$5:$DZ$14,88)</f>
        <v>1</v>
      </c>
      <c r="O80" s="347"/>
      <c r="P80" s="347">
        <f>VLOOKUP(B60,Schlüssel!$A$5:$DZ$14,89)</f>
        <v>10</v>
      </c>
      <c r="Q80" s="347"/>
      <c r="R80" s="347">
        <f>VLOOKUP(B60,Schlüssel!$A$5:$DZ$14,90)</f>
        <v>9</v>
      </c>
      <c r="S80" s="347"/>
      <c r="T80" s="347">
        <f>VLOOKUP(B60,Schlüssel!$A$5:$DZ$14,91)</f>
        <v>6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SG DJK Rimpar</v>
      </c>
      <c r="E81" s="345"/>
      <c r="F81" s="344" t="str">
        <f>VLOOKUP(F80,Schlüssel!$A$5:$K$14,2)</f>
        <v>Schanzer Ingolstadt 1</v>
      </c>
      <c r="G81" s="345"/>
      <c r="H81" s="344" t="str">
        <f>VLOOKUP(H80,Schlüssel!$A$5:$K$14,2)</f>
        <v>Bajuwaren München 1</v>
      </c>
      <c r="I81" s="345"/>
      <c r="J81" s="344" t="str">
        <f>VLOOKUP(J80,Schlüssel!$A$5:$K$14,2)</f>
        <v>RW Lichtenhof Stein 1</v>
      </c>
      <c r="K81" s="345"/>
      <c r="L81" s="344" t="str">
        <f>VLOOKUP(L80,Schlüssel!$A$5:$K$14,2)</f>
        <v>BC EMAX Unterföhring 2</v>
      </c>
      <c r="M81" s="345"/>
      <c r="N81" s="344" t="str">
        <f>VLOOKUP(N80,Schlüssel!$A$5:$K$14,2)</f>
        <v>BC Comet Nürnberg</v>
      </c>
      <c r="O81" s="345"/>
      <c r="P81" s="344" t="str">
        <f>VLOOKUP(P80,Schlüssel!$A$5:$K$14,2)</f>
        <v>High Roller Rosenheim 1</v>
      </c>
      <c r="Q81" s="345"/>
      <c r="R81" s="344" t="str">
        <f>VLOOKUP(R80,Schlüssel!$A$5:$K$14,2)</f>
        <v>Bowlinghaus Bamberg 1</v>
      </c>
      <c r="S81" s="345"/>
      <c r="T81" s="344" t="str">
        <f>VLOOKUP(T80,Schlüssel!$A$5:$K$14,2)</f>
        <v>SG Rottendorf 1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Schlüssel!$CO$1</f>
        <v>15.03./16.03.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Schlüssel!$CE$2</f>
        <v>Brunnthal Max Munich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VLOOKUP(B89,Schlüssel!$A$5:$DZ$14,83)</f>
        <v>3</v>
      </c>
      <c r="E109" s="347"/>
      <c r="F109" s="347">
        <f>VLOOKUP(B89,Schlüssel!$A$5:$DZ$14,84)</f>
        <v>8</v>
      </c>
      <c r="G109" s="347"/>
      <c r="H109" s="347">
        <f>VLOOKUP(B89,Schlüssel!$A$5:$DZ$14,85)</f>
        <v>5</v>
      </c>
      <c r="I109" s="347"/>
      <c r="J109" s="347">
        <f>VLOOKUP(B89,Schlüssel!$A$5:$DZ$14,86)</f>
        <v>7</v>
      </c>
      <c r="K109" s="347"/>
      <c r="L109" s="347">
        <f>VLOOKUP(B89,Schlüssel!$A$5:$DZ$14,87)</f>
        <v>1</v>
      </c>
      <c r="M109" s="347"/>
      <c r="N109" s="347">
        <f>VLOOKUP(B89,Schlüssel!$A$5:$DZ$14,88)</f>
        <v>10</v>
      </c>
      <c r="O109" s="347"/>
      <c r="P109" s="347">
        <f>VLOOKUP(B89,Schlüssel!$A$5:$DZ$14,89)</f>
        <v>6</v>
      </c>
      <c r="Q109" s="347"/>
      <c r="R109" s="347">
        <f>VLOOKUP(B89,Schlüssel!$A$5:$DZ$14,90)</f>
        <v>2</v>
      </c>
      <c r="S109" s="347"/>
      <c r="T109" s="347">
        <f>VLOOKUP(B89,Schlüssel!$A$5:$DZ$14,91)</f>
        <v>9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BK München 3</v>
      </c>
      <c r="E110" s="345"/>
      <c r="F110" s="344" t="str">
        <f>VLOOKUP(F109,Schlüssel!$A$5:$K$14,2)</f>
        <v>BC EMAX Unterföhring 2</v>
      </c>
      <c r="G110" s="345"/>
      <c r="H110" s="344" t="str">
        <f>VLOOKUP(H109,Schlüssel!$A$5:$K$14,2)</f>
        <v>RW Lichtenhof Stein 1</v>
      </c>
      <c r="I110" s="345"/>
      <c r="J110" s="344" t="str">
        <f>VLOOKUP(J109,Schlüssel!$A$5:$K$14,2)</f>
        <v>Schanzer Ingolstadt 1</v>
      </c>
      <c r="K110" s="345"/>
      <c r="L110" s="344" t="str">
        <f>VLOOKUP(L109,Schlüssel!$A$5:$K$14,2)</f>
        <v>BC Comet Nürnberg</v>
      </c>
      <c r="M110" s="345"/>
      <c r="N110" s="344" t="str">
        <f>VLOOKUP(N109,Schlüssel!$A$5:$K$14,2)</f>
        <v>High Roller Rosenheim 1</v>
      </c>
      <c r="O110" s="345"/>
      <c r="P110" s="344" t="str">
        <f>VLOOKUP(P109,Schlüssel!$A$5:$K$14,2)</f>
        <v>SG Rottendorf 1</v>
      </c>
      <c r="Q110" s="345"/>
      <c r="R110" s="344" t="str">
        <f>VLOOKUP(R109,Schlüssel!$A$5:$K$14,2)</f>
        <v>Bajuwaren München 1</v>
      </c>
      <c r="S110" s="345"/>
      <c r="T110" s="344" t="str">
        <f>VLOOKUP(T109,Schlüssel!$A$5:$K$14,2)</f>
        <v>Bowlinghaus Bamberg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Schlüssel!$CO$1</f>
        <v>15.03./16.03.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Schlüssel!$CE$2</f>
        <v>Brunnthal Max Munich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VLOOKUP(B118,Schlüssel!$A$5:$DZ$14,83)</f>
        <v>6</v>
      </c>
      <c r="E138" s="347"/>
      <c r="F138" s="347">
        <f>VLOOKUP(B118,Schlüssel!$A$5:$DZ$14,84)</f>
        <v>10</v>
      </c>
      <c r="G138" s="347"/>
      <c r="H138" s="347">
        <f>VLOOKUP(B118,Schlüssel!$A$5:$DZ$14,85)</f>
        <v>4</v>
      </c>
      <c r="I138" s="347"/>
      <c r="J138" s="347">
        <f>VLOOKUP(B118,Schlüssel!$A$5:$DZ$14,86)</f>
        <v>3</v>
      </c>
      <c r="K138" s="347"/>
      <c r="L138" s="347">
        <f>VLOOKUP(B118,Schlüssel!$A$5:$DZ$14,87)</f>
        <v>9</v>
      </c>
      <c r="M138" s="347"/>
      <c r="N138" s="347">
        <f>VLOOKUP(B118,Schlüssel!$A$5:$DZ$14,88)</f>
        <v>8</v>
      </c>
      <c r="O138" s="347"/>
      <c r="P138" s="347">
        <f>VLOOKUP(B118,Schlüssel!$A$5:$DZ$14,89)</f>
        <v>1</v>
      </c>
      <c r="Q138" s="347"/>
      <c r="R138" s="347">
        <f>VLOOKUP(B118,Schlüssel!$A$5:$DZ$14,90)</f>
        <v>7</v>
      </c>
      <c r="S138" s="347"/>
      <c r="T138" s="347">
        <f>VLOOKUP(B118,Schlüssel!$A$5:$DZ$14,91)</f>
        <v>2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SG Rottendorf 1</v>
      </c>
      <c r="E139" s="345"/>
      <c r="F139" s="344" t="str">
        <f>VLOOKUP(F138,Schlüssel!$A$5:$K$14,2)</f>
        <v>High Roller Rosenheim 1</v>
      </c>
      <c r="G139" s="345"/>
      <c r="H139" s="344" t="str">
        <f>VLOOKUP(H138,Schlüssel!$A$5:$K$14,2)</f>
        <v>SG DJK Rimpar</v>
      </c>
      <c r="I139" s="345"/>
      <c r="J139" s="344" t="str">
        <f>VLOOKUP(J138,Schlüssel!$A$5:$K$14,2)</f>
        <v>BK München 3</v>
      </c>
      <c r="K139" s="345"/>
      <c r="L139" s="344" t="str">
        <f>VLOOKUP(L138,Schlüssel!$A$5:$K$14,2)</f>
        <v>Bowlinghaus Bamberg 1</v>
      </c>
      <c r="M139" s="345"/>
      <c r="N139" s="344" t="str">
        <f>VLOOKUP(N138,Schlüssel!$A$5:$K$14,2)</f>
        <v>BC EMAX Unterföhring 2</v>
      </c>
      <c r="O139" s="345"/>
      <c r="P139" s="344" t="str">
        <f>VLOOKUP(P138,Schlüssel!$A$5:$K$14,2)</f>
        <v>BC Comet Nürnberg</v>
      </c>
      <c r="Q139" s="345"/>
      <c r="R139" s="344" t="str">
        <f>VLOOKUP(R138,Schlüssel!$A$5:$K$14,2)</f>
        <v>Schanzer Ingolstadt 1</v>
      </c>
      <c r="S139" s="345"/>
      <c r="T139" s="344" t="str">
        <f>VLOOKUP(T138,Schlüssel!$A$5:$K$14,2)</f>
        <v>Bajuwaren München 1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Schlüssel!$CO$1</f>
        <v>15.03./16.03.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Schlüssel!$CE$2</f>
        <v>Brunnthal Max Munich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VLOOKUP(B147,Schlüssel!$A$5:$DZ$14,83)</f>
        <v>5</v>
      </c>
      <c r="E167" s="347"/>
      <c r="F167" s="347">
        <f>VLOOKUP(B147,Schlüssel!$A$5:$DZ$14,84)</f>
        <v>1</v>
      </c>
      <c r="G167" s="347"/>
      <c r="H167" s="347">
        <f>VLOOKUP(B147,Schlüssel!$A$5:$DZ$14,85)</f>
        <v>7</v>
      </c>
      <c r="I167" s="347"/>
      <c r="J167" s="347">
        <f>VLOOKUP(B147,Schlüssel!$A$5:$DZ$14,86)</f>
        <v>8</v>
      </c>
      <c r="K167" s="347"/>
      <c r="L167" s="347">
        <f>VLOOKUP(B147,Schlüssel!$A$5:$DZ$14,87)</f>
        <v>2</v>
      </c>
      <c r="M167" s="347"/>
      <c r="N167" s="347">
        <f>VLOOKUP(B147,Schlüssel!$A$5:$DZ$14,88)</f>
        <v>9</v>
      </c>
      <c r="O167" s="347"/>
      <c r="P167" s="347">
        <f>VLOOKUP(B147,Schlüssel!$A$5:$DZ$14,89)</f>
        <v>4</v>
      </c>
      <c r="Q167" s="347"/>
      <c r="R167" s="347">
        <f>VLOOKUP(B147,Schlüssel!$A$5:$DZ$14,90)</f>
        <v>10</v>
      </c>
      <c r="S167" s="347"/>
      <c r="T167" s="347">
        <f>VLOOKUP(B147,Schlüssel!$A$5:$DZ$14,91)</f>
        <v>3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RW Lichtenhof Stein 1</v>
      </c>
      <c r="E168" s="345"/>
      <c r="F168" s="344" t="str">
        <f>VLOOKUP(F167,Schlüssel!$A$5:$K$14,2)</f>
        <v>BC Comet Nürnberg</v>
      </c>
      <c r="G168" s="345"/>
      <c r="H168" s="344" t="str">
        <f>VLOOKUP(H167,Schlüssel!$A$5:$K$14,2)</f>
        <v>Schanzer Ingolstadt 1</v>
      </c>
      <c r="I168" s="345"/>
      <c r="J168" s="344" t="str">
        <f>VLOOKUP(J167,Schlüssel!$A$5:$K$14,2)</f>
        <v>BC EMAX Unterföhring 2</v>
      </c>
      <c r="K168" s="345"/>
      <c r="L168" s="344" t="str">
        <f>VLOOKUP(L167,Schlüssel!$A$5:$K$14,2)</f>
        <v>Bajuwaren München 1</v>
      </c>
      <c r="M168" s="345"/>
      <c r="N168" s="344" t="str">
        <f>VLOOKUP(N167,Schlüssel!$A$5:$K$14,2)</f>
        <v>Bowlinghaus Bamberg 1</v>
      </c>
      <c r="O168" s="345"/>
      <c r="P168" s="344" t="str">
        <f>VLOOKUP(P167,Schlüssel!$A$5:$K$14,2)</f>
        <v>SG DJK Rimpar</v>
      </c>
      <c r="Q168" s="345"/>
      <c r="R168" s="344" t="str">
        <f>VLOOKUP(R167,Schlüssel!$A$5:$K$14,2)</f>
        <v>High Roller Rosenheim 1</v>
      </c>
      <c r="S168" s="345"/>
      <c r="T168" s="344" t="str">
        <f>VLOOKUP(T167,Schlüssel!$A$5:$K$14,2)</f>
        <v>BK München 3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Schlüssel!$CO$1</f>
        <v>15.03./16.03.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Schlüssel!$CE$2</f>
        <v>Brunnthal Max Munich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VLOOKUP(B176,Schlüssel!$A$5:$DZ$14,83)</f>
        <v>8</v>
      </c>
      <c r="E196" s="347"/>
      <c r="F196" s="347">
        <f>VLOOKUP(B176,Schlüssel!$A$5:$DZ$14,84)</f>
        <v>3</v>
      </c>
      <c r="G196" s="347"/>
      <c r="H196" s="347">
        <f>VLOOKUP(B176,Schlüssel!$A$5:$DZ$14,85)</f>
        <v>6</v>
      </c>
      <c r="I196" s="347"/>
      <c r="J196" s="347">
        <f>VLOOKUP(B176,Schlüssel!$A$5:$DZ$14,86)</f>
        <v>4</v>
      </c>
      <c r="K196" s="347"/>
      <c r="L196" s="347">
        <f>VLOOKUP(B176,Schlüssel!$A$5:$DZ$14,87)</f>
        <v>10</v>
      </c>
      <c r="M196" s="347"/>
      <c r="N196" s="347">
        <f>VLOOKUP(B176,Schlüssel!$A$5:$DZ$14,88)</f>
        <v>2</v>
      </c>
      <c r="O196" s="347"/>
      <c r="P196" s="347">
        <f>VLOOKUP(B176,Schlüssel!$A$5:$DZ$14,89)</f>
        <v>9</v>
      </c>
      <c r="Q196" s="347"/>
      <c r="R196" s="347">
        <f>VLOOKUP(B176,Schlüssel!$A$5:$DZ$14,90)</f>
        <v>5</v>
      </c>
      <c r="S196" s="347"/>
      <c r="T196" s="347">
        <f>VLOOKUP(B176,Schlüssel!$A$5:$DZ$14,91)</f>
        <v>1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BC EMAX Unterföhring 2</v>
      </c>
      <c r="E197" s="345"/>
      <c r="F197" s="344" t="str">
        <f>VLOOKUP(F196,Schlüssel!$A$5:$K$14,2)</f>
        <v>BK München 3</v>
      </c>
      <c r="G197" s="345"/>
      <c r="H197" s="344" t="str">
        <f>VLOOKUP(H196,Schlüssel!$A$5:$K$14,2)</f>
        <v>SG Rottendorf 1</v>
      </c>
      <c r="I197" s="345"/>
      <c r="J197" s="344" t="str">
        <f>VLOOKUP(J196,Schlüssel!$A$5:$K$14,2)</f>
        <v>SG DJK Rimpar</v>
      </c>
      <c r="K197" s="345"/>
      <c r="L197" s="344" t="str">
        <f>VLOOKUP(L196,Schlüssel!$A$5:$K$14,2)</f>
        <v>High Roller Rosenheim 1</v>
      </c>
      <c r="M197" s="345"/>
      <c r="N197" s="344" t="str">
        <f>VLOOKUP(N196,Schlüssel!$A$5:$K$14,2)</f>
        <v>Bajuwaren München 1</v>
      </c>
      <c r="O197" s="345"/>
      <c r="P197" s="344" t="str">
        <f>VLOOKUP(P196,Schlüssel!$A$5:$K$14,2)</f>
        <v>Bowlinghaus Bamberg 1</v>
      </c>
      <c r="Q197" s="345"/>
      <c r="R197" s="344" t="str">
        <f>VLOOKUP(R196,Schlüssel!$A$5:$K$14,2)</f>
        <v>RW Lichtenhof Stein 1</v>
      </c>
      <c r="S197" s="345"/>
      <c r="T197" s="344" t="str">
        <f>VLOOKUP(T196,Schlüssel!$A$5:$K$14,2)</f>
        <v>BC Comet Nürnberg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Schlüssel!$CO$1</f>
        <v>15.03./16.03.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Schlüssel!$CE$2</f>
        <v>Brunnthal Max Munich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VLOOKUP(B205,Schlüssel!$A$5:$DZ$14,83)</f>
        <v>7</v>
      </c>
      <c r="E225" s="347"/>
      <c r="F225" s="347">
        <f>VLOOKUP(B205,Schlüssel!$A$5:$DZ$14,84)</f>
        <v>4</v>
      </c>
      <c r="G225" s="347"/>
      <c r="H225" s="347">
        <f>VLOOKUP(B205,Schlüssel!$A$5:$DZ$14,85)</f>
        <v>9</v>
      </c>
      <c r="I225" s="347"/>
      <c r="J225" s="347">
        <f>VLOOKUP(B205,Schlüssel!$A$5:$DZ$14,86)</f>
        <v>6</v>
      </c>
      <c r="K225" s="347"/>
      <c r="L225" s="347">
        <f>VLOOKUP(B205,Schlüssel!$A$5:$DZ$14,87)</f>
        <v>3</v>
      </c>
      <c r="M225" s="347"/>
      <c r="N225" s="347">
        <f>VLOOKUP(B205,Schlüssel!$A$5:$DZ$14,88)</f>
        <v>5</v>
      </c>
      <c r="O225" s="347"/>
      <c r="P225" s="347">
        <f>VLOOKUP(B205,Schlüssel!$A$5:$DZ$14,89)</f>
        <v>2</v>
      </c>
      <c r="Q225" s="347"/>
      <c r="R225" s="347">
        <f>VLOOKUP(B205,Schlüssel!$A$5:$DZ$14,90)</f>
        <v>1</v>
      </c>
      <c r="S225" s="347"/>
      <c r="T225" s="347">
        <f>VLOOKUP(B205,Schlüssel!$A$5:$DZ$14,91)</f>
        <v>10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Schanzer Ingolstadt 1</v>
      </c>
      <c r="E226" s="345"/>
      <c r="F226" s="344" t="str">
        <f>VLOOKUP(F225,Schlüssel!$A$5:$K$14,2)</f>
        <v>SG DJK Rimpar</v>
      </c>
      <c r="G226" s="345"/>
      <c r="H226" s="344" t="str">
        <f>VLOOKUP(H225,Schlüssel!$A$5:$K$14,2)</f>
        <v>Bowlinghaus Bamberg 1</v>
      </c>
      <c r="I226" s="345"/>
      <c r="J226" s="344" t="str">
        <f>VLOOKUP(J225,Schlüssel!$A$5:$K$14,2)</f>
        <v>SG Rottendorf 1</v>
      </c>
      <c r="K226" s="345"/>
      <c r="L226" s="344" t="str">
        <f>VLOOKUP(L225,Schlüssel!$A$5:$K$14,2)</f>
        <v>BK München 3</v>
      </c>
      <c r="M226" s="345"/>
      <c r="N226" s="344" t="str">
        <f>VLOOKUP(N225,Schlüssel!$A$5:$K$14,2)</f>
        <v>RW Lichtenhof Stein 1</v>
      </c>
      <c r="O226" s="345"/>
      <c r="P226" s="344" t="str">
        <f>VLOOKUP(P225,Schlüssel!$A$5:$K$14,2)</f>
        <v>Bajuwaren München 1</v>
      </c>
      <c r="Q226" s="345"/>
      <c r="R226" s="344" t="str">
        <f>VLOOKUP(R225,Schlüssel!$A$5:$K$14,2)</f>
        <v>BC Comet Nürnberg</v>
      </c>
      <c r="S226" s="345"/>
      <c r="T226" s="344" t="str">
        <f>VLOOKUP(T225,Schlüssel!$A$5:$K$14,2)</f>
        <v>High Roller Rosenheim 1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Schlüssel!$CO$1</f>
        <v>15.03./16.03.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Schlüssel!$CE$2</f>
        <v>Brunnthal Max Munich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VLOOKUP(B234,Schlüssel!$A$5:$DZ$14,83)</f>
        <v>10</v>
      </c>
      <c r="E254" s="347"/>
      <c r="F254" s="347">
        <f>VLOOKUP(B234,Schlüssel!$A$5:$DZ$14,84)</f>
        <v>2</v>
      </c>
      <c r="G254" s="347"/>
      <c r="H254" s="347">
        <f>VLOOKUP(B234,Schlüssel!$A$5:$DZ$14,85)</f>
        <v>8</v>
      </c>
      <c r="I254" s="347"/>
      <c r="J254" s="347">
        <f>VLOOKUP(B234,Schlüssel!$A$5:$DZ$14,86)</f>
        <v>1</v>
      </c>
      <c r="K254" s="347"/>
      <c r="L254" s="347">
        <f>VLOOKUP(B234,Schlüssel!$A$5:$DZ$14,87)</f>
        <v>5</v>
      </c>
      <c r="M254" s="347"/>
      <c r="N254" s="347">
        <f>VLOOKUP(B234,Schlüssel!$A$5:$DZ$14,88)</f>
        <v>6</v>
      </c>
      <c r="O254" s="347"/>
      <c r="P254" s="347">
        <f>VLOOKUP(B234,Schlüssel!$A$5:$DZ$14,89)</f>
        <v>7</v>
      </c>
      <c r="Q254" s="347"/>
      <c r="R254" s="347">
        <f>VLOOKUP(B234,Schlüssel!$A$5:$DZ$14,90)</f>
        <v>3</v>
      </c>
      <c r="S254" s="347"/>
      <c r="T254" s="347">
        <f>VLOOKUP(B234,Schlüssel!$A$5:$DZ$14,91)</f>
        <v>4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High Roller Rosenheim 1</v>
      </c>
      <c r="E255" s="345"/>
      <c r="F255" s="344" t="str">
        <f>VLOOKUP(F254,Schlüssel!$A$5:$K$14,2)</f>
        <v>Bajuwaren München 1</v>
      </c>
      <c r="G255" s="345"/>
      <c r="H255" s="344" t="str">
        <f>VLOOKUP(H254,Schlüssel!$A$5:$K$14,2)</f>
        <v>BC EMAX Unterföhring 2</v>
      </c>
      <c r="I255" s="345"/>
      <c r="J255" s="344" t="str">
        <f>VLOOKUP(J254,Schlüssel!$A$5:$K$14,2)</f>
        <v>BC Comet Nürnberg</v>
      </c>
      <c r="K255" s="345"/>
      <c r="L255" s="344" t="str">
        <f>VLOOKUP(L254,Schlüssel!$A$5:$K$14,2)</f>
        <v>RW Lichtenhof Stein 1</v>
      </c>
      <c r="M255" s="345"/>
      <c r="N255" s="344" t="str">
        <f>VLOOKUP(N254,Schlüssel!$A$5:$K$14,2)</f>
        <v>SG Rottendorf 1</v>
      </c>
      <c r="O255" s="345"/>
      <c r="P255" s="344" t="str">
        <f>VLOOKUP(P254,Schlüssel!$A$5:$K$14,2)</f>
        <v>Schanzer Ingolstadt 1</v>
      </c>
      <c r="Q255" s="345"/>
      <c r="R255" s="344" t="str">
        <f>VLOOKUP(R254,Schlüssel!$A$5:$K$14,2)</f>
        <v>BK München 3</v>
      </c>
      <c r="S255" s="345"/>
      <c r="T255" s="344" t="str">
        <f>VLOOKUP(T254,Schlüssel!$A$5:$K$14,2)</f>
        <v>SG DJK Rimpar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Schlüssel!$CO$1</f>
        <v>15.03./16.03.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Schlüssel!$CE$2</f>
        <v>Brunnthal Max Munich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VLOOKUP(B263,Schlüssel!$A$5:$DZ$14,83)</f>
        <v>9</v>
      </c>
      <c r="E283" s="347"/>
      <c r="F283" s="347">
        <f>VLOOKUP(B263,Schlüssel!$A$5:$DZ$14,84)</f>
        <v>5</v>
      </c>
      <c r="G283" s="347"/>
      <c r="H283" s="347">
        <f>VLOOKUP(B263,Schlüssel!$A$5:$DZ$14,85)</f>
        <v>1</v>
      </c>
      <c r="I283" s="347"/>
      <c r="J283" s="347">
        <f>VLOOKUP(B263,Schlüssel!$A$5:$DZ$14,86)</f>
        <v>2</v>
      </c>
      <c r="K283" s="347"/>
      <c r="L283" s="347">
        <f>VLOOKUP(B263,Schlüssel!$A$5:$DZ$14,87)</f>
        <v>7</v>
      </c>
      <c r="M283" s="347"/>
      <c r="N283" s="347">
        <f>VLOOKUP(B263,Schlüssel!$A$5:$DZ$14,88)</f>
        <v>4</v>
      </c>
      <c r="O283" s="347"/>
      <c r="P283" s="347">
        <f>VLOOKUP(B263,Schlüssel!$A$5:$DZ$14,89)</f>
        <v>3</v>
      </c>
      <c r="Q283" s="347"/>
      <c r="R283" s="347">
        <f>VLOOKUP(B263,Schlüssel!$A$5:$DZ$14,90)</f>
        <v>6</v>
      </c>
      <c r="S283" s="347"/>
      <c r="T283" s="347">
        <f>VLOOKUP(B263,Schlüssel!$A$5:$DZ$14,91)</f>
        <v>8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Bowlinghaus Bamberg 1</v>
      </c>
      <c r="E284" s="345"/>
      <c r="F284" s="344" t="str">
        <f>VLOOKUP(F283,Schlüssel!$A$5:$K$14,2)</f>
        <v>RW Lichtenhof Stein 1</v>
      </c>
      <c r="G284" s="345"/>
      <c r="H284" s="344" t="str">
        <f>VLOOKUP(H283,Schlüssel!$A$5:$K$14,2)</f>
        <v>BC Comet Nürnberg</v>
      </c>
      <c r="I284" s="345"/>
      <c r="J284" s="344" t="str">
        <f>VLOOKUP(J283,Schlüssel!$A$5:$K$14,2)</f>
        <v>Bajuwaren München 1</v>
      </c>
      <c r="K284" s="345"/>
      <c r="L284" s="344" t="str">
        <f>VLOOKUP(L283,Schlüssel!$A$5:$K$14,2)</f>
        <v>Schanzer Ingolstadt 1</v>
      </c>
      <c r="M284" s="345"/>
      <c r="N284" s="344" t="str">
        <f>VLOOKUP(N283,Schlüssel!$A$5:$K$14,2)</f>
        <v>SG DJK Rimpar</v>
      </c>
      <c r="O284" s="345"/>
      <c r="P284" s="344" t="str">
        <f>VLOOKUP(P283,Schlüssel!$A$5:$K$14,2)</f>
        <v>BK München 3</v>
      </c>
      <c r="Q284" s="345"/>
      <c r="R284" s="344" t="str">
        <f>VLOOKUP(R283,Schlüssel!$A$5:$K$14,2)</f>
        <v>SG Rottendorf 1</v>
      </c>
      <c r="S284" s="345"/>
      <c r="T284" s="344" t="str">
        <f>VLOOKUP(T283,Schlüssel!$A$5:$K$14,2)</f>
        <v>BC EMAX Unterföhring 2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15.03./16.03.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15.03./16.03.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Brunnthal Max Munich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9">
        <f>IF(AD7="","",AD7)</f>
        <v>0</v>
      </c>
      <c r="F7" s="75" t="str">
        <f t="shared" ref="F7:F20" si="0">IF(AE7=0,"",AE7)</f>
        <v/>
      </c>
      <c r="G7" s="349">
        <f>IF(AF7="","",AF7)</f>
        <v>0</v>
      </c>
      <c r="H7" s="75" t="str">
        <f t="shared" ref="H7:H20" si="1">IF(AG7=0,"",AG7)</f>
        <v/>
      </c>
      <c r="I7" s="349">
        <f>IF(AH7="","",AH7)</f>
        <v>0</v>
      </c>
      <c r="J7" s="75" t="str">
        <f t="shared" ref="J7:J20" si="2">IF(AI7=0,"",AI7)</f>
        <v/>
      </c>
      <c r="K7" s="349">
        <f>IF(AJ7="","",AJ7)</f>
        <v>0</v>
      </c>
      <c r="L7" s="75" t="str">
        <f t="shared" ref="L7:L20" si="3">IF(AK7=0,"",AK7)</f>
        <v/>
      </c>
      <c r="M7" s="349">
        <f>IF(AL7="","",AL7)</f>
        <v>0</v>
      </c>
      <c r="N7" s="75" t="str">
        <f>IF(AM7=0,"",AM7)</f>
        <v/>
      </c>
      <c r="O7" s="349">
        <f>IF(AN7="","",AN7)</f>
        <v>0</v>
      </c>
      <c r="P7" s="75" t="str">
        <f t="shared" ref="P7:P20" si="4">IF(AO7=0,"",AO7)</f>
        <v/>
      </c>
      <c r="Q7" s="349">
        <f>IF(AP7="","",AP7)</f>
        <v>0</v>
      </c>
      <c r="R7" s="75" t="str">
        <f t="shared" ref="R7:R20" si="5">IF(AQ7=0,"",AQ7)</f>
        <v/>
      </c>
      <c r="S7" s="349">
        <f>IF(AR7="","",AR7)</f>
        <v>0</v>
      </c>
      <c r="T7" s="75" t="str">
        <f t="shared" ref="T7:T20" si="6">IF(AS7=0,"",AS7)</f>
        <v/>
      </c>
      <c r="U7" s="349">
        <f>IF(AT7="","",AT7)</f>
        <v>0</v>
      </c>
      <c r="V7" s="75" t="str">
        <f t="shared" ref="V7:V20" si="7">IF(AU7=0,"",AU7)</f>
        <v/>
      </c>
      <c r="W7" s="349">
        <f>IF(AV7="","",AV7)</f>
        <v>0</v>
      </c>
      <c r="Z7" s="352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8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9">
        <f>IF(AD10="","",AD10)</f>
        <v>0</v>
      </c>
      <c r="F10" s="75" t="str">
        <f t="shared" si="0"/>
        <v/>
      </c>
      <c r="G10" s="349">
        <f>IF(AF10="","",AF10)</f>
        <v>0</v>
      </c>
      <c r="H10" s="75" t="str">
        <f t="shared" si="1"/>
        <v/>
      </c>
      <c r="I10" s="349">
        <f>IF(AH10="","",AH10)</f>
        <v>0</v>
      </c>
      <c r="J10" s="75" t="str">
        <f t="shared" si="2"/>
        <v/>
      </c>
      <c r="K10" s="349">
        <f>IF(AJ10="","",AJ10)</f>
        <v>0</v>
      </c>
      <c r="L10" s="75" t="str">
        <f t="shared" si="3"/>
        <v/>
      </c>
      <c r="M10" s="349">
        <f>IF(AL10="","",AL10)</f>
        <v>0</v>
      </c>
      <c r="N10" s="75" t="str">
        <f t="shared" si="20"/>
        <v/>
      </c>
      <c r="O10" s="349">
        <f>IF(AN10="","",AN10)</f>
        <v>0</v>
      </c>
      <c r="P10" s="75" t="str">
        <f t="shared" si="4"/>
        <v/>
      </c>
      <c r="Q10" s="349">
        <f>IF(AP10="","",AP10)</f>
        <v>0</v>
      </c>
      <c r="R10" s="75" t="str">
        <f t="shared" si="5"/>
        <v/>
      </c>
      <c r="S10" s="349">
        <f>IF(AR10="","",AR10)</f>
        <v>0</v>
      </c>
      <c r="T10" s="75" t="str">
        <f t="shared" si="6"/>
        <v/>
      </c>
      <c r="U10" s="349">
        <f>IF(AT10="","",AT10)</f>
        <v>0</v>
      </c>
      <c r="V10" s="75" t="str">
        <f t="shared" si="7"/>
        <v/>
      </c>
      <c r="W10" s="349">
        <f>IF(AV10="","",AV10)</f>
        <v>0</v>
      </c>
      <c r="Z10" s="352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8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9">
        <f>IF(AD13="","",AD13)</f>
        <v>0</v>
      </c>
      <c r="F13" s="75" t="str">
        <f t="shared" si="0"/>
        <v/>
      </c>
      <c r="G13" s="349">
        <f>IF(AF13="","",AF13)</f>
        <v>0</v>
      </c>
      <c r="H13" s="75" t="str">
        <f t="shared" si="1"/>
        <v/>
      </c>
      <c r="I13" s="349">
        <f>IF(AH13="","",AH13)</f>
        <v>0</v>
      </c>
      <c r="J13" s="75" t="str">
        <f t="shared" si="2"/>
        <v/>
      </c>
      <c r="K13" s="349">
        <f>IF(AJ13="","",AJ13)</f>
        <v>0</v>
      </c>
      <c r="L13" s="75" t="str">
        <f t="shared" si="3"/>
        <v/>
      </c>
      <c r="M13" s="349">
        <f>IF(AL13="","",AL13)</f>
        <v>0</v>
      </c>
      <c r="N13" s="75" t="str">
        <f t="shared" si="20"/>
        <v/>
      </c>
      <c r="O13" s="349">
        <f>IF(AN13="","",AN13)</f>
        <v>0</v>
      </c>
      <c r="P13" s="75" t="str">
        <f t="shared" si="4"/>
        <v/>
      </c>
      <c r="Q13" s="349">
        <f>IF(AP13="","",AP13)</f>
        <v>0</v>
      </c>
      <c r="R13" s="75" t="str">
        <f t="shared" si="5"/>
        <v/>
      </c>
      <c r="S13" s="349">
        <f>IF(AR13="","",AR13)</f>
        <v>0</v>
      </c>
      <c r="T13" s="75" t="str">
        <f t="shared" si="6"/>
        <v/>
      </c>
      <c r="U13" s="349">
        <f>IF(AT13="","",AT13)</f>
        <v>0</v>
      </c>
      <c r="V13" s="75" t="str">
        <f t="shared" si="7"/>
        <v/>
      </c>
      <c r="W13" s="349">
        <f>IF(AV13="","",AV13)</f>
        <v>0</v>
      </c>
      <c r="Z13" s="352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8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9">
        <f>IF(AD16="","",AD16)</f>
        <v>0</v>
      </c>
      <c r="F16" s="75" t="str">
        <f t="shared" si="0"/>
        <v/>
      </c>
      <c r="G16" s="349">
        <f>IF(AF16="","",AF16)</f>
        <v>0</v>
      </c>
      <c r="H16" s="75" t="str">
        <f t="shared" si="1"/>
        <v/>
      </c>
      <c r="I16" s="349">
        <f>IF(AH16="","",AH16)</f>
        <v>0</v>
      </c>
      <c r="J16" s="75" t="str">
        <f t="shared" si="2"/>
        <v/>
      </c>
      <c r="K16" s="349">
        <f>IF(AJ16="","",AJ16)</f>
        <v>0</v>
      </c>
      <c r="L16" s="75" t="str">
        <f t="shared" si="3"/>
        <v/>
      </c>
      <c r="M16" s="349">
        <f>IF(AL16="","",AL16)</f>
        <v>0</v>
      </c>
      <c r="N16" s="75" t="str">
        <f t="shared" si="20"/>
        <v/>
      </c>
      <c r="O16" s="349">
        <f>IF(AN16="","",AN16)</f>
        <v>0</v>
      </c>
      <c r="P16" s="75" t="str">
        <f t="shared" si="4"/>
        <v/>
      </c>
      <c r="Q16" s="349">
        <f>IF(AP16="","",AP16)</f>
        <v>0</v>
      </c>
      <c r="R16" s="75" t="str">
        <f t="shared" si="5"/>
        <v/>
      </c>
      <c r="S16" s="349">
        <f>IF(AR16="","",AR16)</f>
        <v>0</v>
      </c>
      <c r="T16" s="75" t="str">
        <f t="shared" si="6"/>
        <v/>
      </c>
      <c r="U16" s="349">
        <f>IF(AT16="","",AT16)</f>
        <v>0</v>
      </c>
      <c r="V16" s="75" t="str">
        <f t="shared" si="7"/>
        <v/>
      </c>
      <c r="W16" s="349">
        <f>IF(AV16="","",AV16)</f>
        <v>0</v>
      </c>
      <c r="Z16" s="352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7">
        <f t="shared" si="31"/>
        <v>2</v>
      </c>
      <c r="E22" s="347" t="str">
        <f t="shared" si="31"/>
        <v/>
      </c>
      <c r="F22" s="347">
        <f t="shared" si="31"/>
        <v>6</v>
      </c>
      <c r="G22" s="347" t="str">
        <f t="shared" si="31"/>
        <v/>
      </c>
      <c r="H22" s="347">
        <f t="shared" si="31"/>
        <v>10</v>
      </c>
      <c r="I22" s="347" t="str">
        <f t="shared" si="31"/>
        <v/>
      </c>
      <c r="J22" s="347">
        <f t="shared" si="31"/>
        <v>9</v>
      </c>
      <c r="K22" s="347" t="str">
        <f t="shared" si="31"/>
        <v/>
      </c>
      <c r="L22" s="347">
        <f t="shared" ref="L22:U24" si="32">IF(AK22=0,"",AK22)</f>
        <v>4</v>
      </c>
      <c r="M22" s="347" t="str">
        <f t="shared" si="32"/>
        <v/>
      </c>
      <c r="N22" s="347">
        <f t="shared" si="32"/>
        <v>3</v>
      </c>
      <c r="O22" s="347" t="str">
        <f t="shared" si="32"/>
        <v/>
      </c>
      <c r="P22" s="347">
        <f t="shared" si="32"/>
        <v>5</v>
      </c>
      <c r="Q22" s="347" t="str">
        <f t="shared" si="32"/>
        <v/>
      </c>
      <c r="R22" s="347">
        <f t="shared" si="32"/>
        <v>8</v>
      </c>
      <c r="S22" s="347" t="str">
        <f t="shared" si="32"/>
        <v/>
      </c>
      <c r="T22" s="347">
        <f t="shared" si="32"/>
        <v>7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VLOOKUP($AA2,Schlüssel!$A$5:$DG$14,83)</f>
        <v>2</v>
      </c>
      <c r="AD22" s="372"/>
      <c r="AE22" s="371">
        <f>VLOOKUP($AA2,Schlüssel!$A$5:$EK$14,84)</f>
        <v>6</v>
      </c>
      <c r="AF22" s="372"/>
      <c r="AG22" s="371">
        <f>VLOOKUP($AA2,Schlüssel!$A$5:$EK$14,85)</f>
        <v>10</v>
      </c>
      <c r="AH22" s="372"/>
      <c r="AI22" s="371">
        <f>VLOOKUP($AA2,Schlüssel!$A$5:$EK$14,86)</f>
        <v>9</v>
      </c>
      <c r="AJ22" s="372"/>
      <c r="AK22" s="371">
        <f>VLOOKUP($AA2,Schlüssel!$A$5:$EK$14,87)</f>
        <v>4</v>
      </c>
      <c r="AL22" s="372"/>
      <c r="AM22" s="371">
        <f>VLOOKUP($AA2,Schlüssel!$A$5:$EK$14,88)</f>
        <v>3</v>
      </c>
      <c r="AN22" s="372"/>
      <c r="AO22" s="371">
        <f>VLOOKUP($AA2,Schlüssel!$A$5:$EK$14,89)</f>
        <v>5</v>
      </c>
      <c r="AP22" s="372"/>
      <c r="AQ22" s="371">
        <f>VLOOKUP($AA2,Schlüssel!$A$5:$EK$14,90)</f>
        <v>8</v>
      </c>
      <c r="AR22" s="372"/>
      <c r="AS22" s="371">
        <f>VLOOKUP($AA2,Schlüssel!$A$5:$EK$14,91)</f>
        <v>7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4" t="str">
        <f t="shared" si="31"/>
        <v>Bajuwaren München 1</v>
      </c>
      <c r="E23" s="345" t="str">
        <f t="shared" si="31"/>
        <v/>
      </c>
      <c r="F23" s="344" t="str">
        <f t="shared" si="31"/>
        <v>SG Rottendorf 1</v>
      </c>
      <c r="G23" s="345" t="str">
        <f t="shared" si="31"/>
        <v/>
      </c>
      <c r="H23" s="344" t="str">
        <f t="shared" si="31"/>
        <v>High Roller Rosenheim 1</v>
      </c>
      <c r="I23" s="345" t="str">
        <f t="shared" si="31"/>
        <v/>
      </c>
      <c r="J23" s="344" t="str">
        <f t="shared" si="31"/>
        <v>Bowlinghaus Bamberg 1</v>
      </c>
      <c r="K23" s="345" t="str">
        <f t="shared" si="31"/>
        <v/>
      </c>
      <c r="L23" s="344" t="str">
        <f t="shared" si="32"/>
        <v>SG DJK Rimpar</v>
      </c>
      <c r="M23" s="345" t="str">
        <f t="shared" si="32"/>
        <v/>
      </c>
      <c r="N23" s="344" t="str">
        <f t="shared" si="32"/>
        <v>BK München 3</v>
      </c>
      <c r="O23" s="345" t="str">
        <f t="shared" si="32"/>
        <v/>
      </c>
      <c r="P23" s="344" t="str">
        <f t="shared" si="32"/>
        <v>RW Lichtenhof Stein 1</v>
      </c>
      <c r="Q23" s="345" t="str">
        <f t="shared" si="32"/>
        <v/>
      </c>
      <c r="R23" s="344" t="str">
        <f t="shared" si="32"/>
        <v>BC EMAX Unterföhring 2</v>
      </c>
      <c r="S23" s="345" t="str">
        <f t="shared" si="32"/>
        <v/>
      </c>
      <c r="T23" s="344" t="str">
        <f t="shared" si="32"/>
        <v>Schanzer Ingolstadt 1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Bajuwaren München 1</v>
      </c>
      <c r="AD23" s="345"/>
      <c r="AE23" s="344" t="str">
        <f>VLOOKUP(AE22,Schlüssel!$A$5:$K$14,2)</f>
        <v>SG Rottendorf 1</v>
      </c>
      <c r="AF23" s="345"/>
      <c r="AG23" s="344" t="str">
        <f>VLOOKUP(AG22,Schlüssel!$A$5:$K$14,2)</f>
        <v>High Roller Rosenheim 1</v>
      </c>
      <c r="AH23" s="345"/>
      <c r="AI23" s="344" t="str">
        <f>VLOOKUP(AI22,Schlüssel!$A$5:$K$14,2)</f>
        <v>Bowlinghaus Bamberg 1</v>
      </c>
      <c r="AJ23" s="345"/>
      <c r="AK23" s="344" t="str">
        <f>VLOOKUP(AK22,Schlüssel!$A$5:$K$14,2)</f>
        <v>SG DJK Rimpar</v>
      </c>
      <c r="AL23" s="345"/>
      <c r="AM23" s="344" t="str">
        <f>VLOOKUP(AM22,Schlüssel!$A$5:$K$14,2)</f>
        <v>BK München 3</v>
      </c>
      <c r="AN23" s="345"/>
      <c r="AO23" s="344" t="str">
        <f>VLOOKUP(AO22,Schlüssel!$A$5:$K$14,2)</f>
        <v>RW Lichtenhof Stein 1</v>
      </c>
      <c r="AP23" s="345"/>
      <c r="AQ23" s="344" t="str">
        <f>VLOOKUP(AQ22,Schlüssel!$A$5:$K$14,2)</f>
        <v>BC EMAX Unterföhring 2</v>
      </c>
      <c r="AR23" s="345"/>
      <c r="AS23" s="344" t="str">
        <f>VLOOKUP(AS22,Schlüssel!$A$5:$K$14,2)</f>
        <v>Schanzer Ingolstadt 1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2" t="str">
        <f t="shared" si="31"/>
        <v/>
      </c>
      <c r="E24" s="342" t="str">
        <f t="shared" si="31"/>
        <v/>
      </c>
      <c r="F24" s="342" t="str">
        <f t="shared" si="31"/>
        <v/>
      </c>
      <c r="G24" s="342" t="str">
        <f t="shared" si="31"/>
        <v/>
      </c>
      <c r="H24" s="342" t="str">
        <f t="shared" si="31"/>
        <v/>
      </c>
      <c r="I24" s="342" t="str">
        <f t="shared" si="31"/>
        <v/>
      </c>
      <c r="J24" s="342" t="str">
        <f t="shared" si="31"/>
        <v/>
      </c>
      <c r="K24" s="342" t="str">
        <f t="shared" si="31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3">IF(AA25=0,"",AA25)</f>
        <v>Spieler 1</v>
      </c>
      <c r="C25" s="367" t="str">
        <f t="shared" si="33"/>
        <v/>
      </c>
      <c r="D25" s="340">
        <f>IF(AC25=301,"",AC25)</f>
        <v>0</v>
      </c>
      <c r="E25" s="340" t="str">
        <f>IF(AD25=0,"",AD25)</f>
        <v/>
      </c>
      <c r="F25" s="340">
        <f>IF(AE25=301,"",AE25)</f>
        <v>0</v>
      </c>
      <c r="G25" s="340" t="str">
        <f>IF(AF25=0,"",AF25)</f>
        <v/>
      </c>
      <c r="H25" s="340">
        <f>IF(AG25=301,"",AG25)</f>
        <v>0</v>
      </c>
      <c r="I25" s="340" t="str">
        <f>IF(AH25=0,"",AH25)</f>
        <v/>
      </c>
      <c r="J25" s="340">
        <f>IF(AI25=301,"",AI25)</f>
        <v>0</v>
      </c>
      <c r="K25" s="340" t="str">
        <f>IF(AJ25=0,"",AJ25)</f>
        <v/>
      </c>
      <c r="L25" s="340">
        <f>IF(AK25=301,"",AK25)</f>
        <v>0</v>
      </c>
      <c r="M25" s="340" t="str">
        <f>IF(AL25=0,"",AL25)</f>
        <v/>
      </c>
      <c r="N25" s="340">
        <f>IF(AM25=301,"",AM25)</f>
        <v>0</v>
      </c>
      <c r="O25" s="340" t="str">
        <f>IF(AN25=0,"",AN25)</f>
        <v/>
      </c>
      <c r="P25" s="340">
        <f>IF(AO25=301,"",AO25)</f>
        <v>0</v>
      </c>
      <c r="Q25" s="340" t="str">
        <f>IF(AP25=0,"",AP25)</f>
        <v/>
      </c>
      <c r="R25" s="340">
        <f>IF(AQ25=301,"",AQ25)</f>
        <v>0</v>
      </c>
      <c r="S25" s="340" t="str">
        <f>IF(AR25=0,"",AR25)</f>
        <v/>
      </c>
      <c r="T25" s="340">
        <f>IF(AS25=301,"",AS25)</f>
        <v>0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0</v>
      </c>
      <c r="AD25" s="374"/>
      <c r="AE25" s="373">
        <f>ABS(INDEX(AE:AE,MATCH(AE22,$AA:$AA,0)+5)+INDEX(AE:AE,MATCH(AE22,$AA:$AA,0)+6)+INDEX(AE:AE,MATCH(AE22,$AA:$AA,0)+7))</f>
        <v>0</v>
      </c>
      <c r="AF25" s="374"/>
      <c r="AG25" s="373">
        <f>ABS(INDEX(AG:AG,MATCH(AG22,$AA:$AA,0)+5)+INDEX(AG:AG,MATCH(AG22,$AA:$AA,0)+6)+INDEX(AG:AG,MATCH(AG22,$AA:$AA,0)+7))</f>
        <v>0</v>
      </c>
      <c r="AH25" s="374"/>
      <c r="AI25" s="373">
        <f>ABS(INDEX(AI:AI,MATCH(AI22,$AA:$AA,0)+5)+INDEX(AI:AI,MATCH(AI22,$AA:$AA,0)+6)+INDEX(AI:AI,MATCH(AI22,$AA:$AA,0)+7))</f>
        <v>0</v>
      </c>
      <c r="AJ25" s="374"/>
      <c r="AK25" s="373">
        <f>ABS(INDEX(AK:AK,MATCH(AK22,$AA:$AA,0)+5)+INDEX(AK:AK,MATCH(AK22,$AA:$AA,0)+6)+INDEX(AK:AK,MATCH(AK22,$AA:$AA,0)+7))</f>
        <v>0</v>
      </c>
      <c r="AL25" s="374"/>
      <c r="AM25" s="373">
        <f>ABS(INDEX(AM:AM,MATCH(AM22,$AA:$AA,0)+5)+INDEX(AM:AM,MATCH(AM22,$AA:$AA,0)+6)+INDEX(AM:AM,MATCH(AM22,$AA:$AA,0)+7))</f>
        <v>0</v>
      </c>
      <c r="AN25" s="374"/>
      <c r="AO25" s="373">
        <f>ABS(INDEX(AO:AO,MATCH(AO22,$AA:$AA,0)+5)+INDEX(AO:AO,MATCH(AO22,$AA:$AA,0)+6)+INDEX(AO:AO,MATCH(AO22,$AA:$AA,0)+7))</f>
        <v>0</v>
      </c>
      <c r="AP25" s="374"/>
      <c r="AQ25" s="373">
        <f>ABS(INDEX(AQ:AQ,MATCH(AQ22,$AA:$AA,0)+5)+INDEX(AQ:AQ,MATCH(AQ22,$AA:$AA,0)+6)+INDEX(AQ:AQ,MATCH(AQ22,$AA:$AA,0)+7))</f>
        <v>0</v>
      </c>
      <c r="AR25" s="374"/>
      <c r="AS25" s="373">
        <f>ABS(INDEX(AS:AS,MATCH(AS22,$AA:$AA,0)+5)+INDEX(AS:AS,MATCH(AS22,$AA:$AA,0)+6)+INDEX(AS:AS,MATCH(AS22,$AA:$AA,0)+7))</f>
        <v>0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3"/>
        <v>Spieler 2</v>
      </c>
      <c r="C26" s="367" t="str">
        <f t="shared" si="33"/>
        <v/>
      </c>
      <c r="D26" s="340">
        <f>IF(AC26=301,"",AC26)</f>
        <v>0</v>
      </c>
      <c r="E26" s="340" t="str">
        <f>IF(AD26=0,"",AD26)</f>
        <v/>
      </c>
      <c r="F26" s="340">
        <f>IF(AE26=301,"",AE26)</f>
        <v>0</v>
      </c>
      <c r="G26" s="340" t="str">
        <f>IF(AF26=0,"",AF26)</f>
        <v/>
      </c>
      <c r="H26" s="340">
        <f>IF(AG26=301,"",AG26)</f>
        <v>0</v>
      </c>
      <c r="I26" s="340" t="str">
        <f>IF(AH26=0,"",AH26)</f>
        <v/>
      </c>
      <c r="J26" s="340">
        <f>IF(AI26=301,"",AI26)</f>
        <v>0</v>
      </c>
      <c r="K26" s="340" t="str">
        <f>IF(AJ26=0,"",AJ26)</f>
        <v/>
      </c>
      <c r="L26" s="340">
        <f>IF(AK26=301,"",AK26)</f>
        <v>0</v>
      </c>
      <c r="M26" s="340" t="str">
        <f>IF(AL26=0,"",AL26)</f>
        <v/>
      </c>
      <c r="N26" s="340">
        <f>IF(AM26=301,"",AM26)</f>
        <v>0</v>
      </c>
      <c r="O26" s="340" t="str">
        <f>IF(AN26=0,"",AN26)</f>
        <v/>
      </c>
      <c r="P26" s="340">
        <f>IF(AO26=301,"",AO26)</f>
        <v>0</v>
      </c>
      <c r="Q26" s="340" t="str">
        <f>IF(AP26=0,"",AP26)</f>
        <v/>
      </c>
      <c r="R26" s="340">
        <f>IF(AQ26=301,"",AQ26)</f>
        <v>0</v>
      </c>
      <c r="S26" s="340" t="str">
        <f>IF(AR26=0,"",AR26)</f>
        <v/>
      </c>
      <c r="T26" s="340">
        <f>IF(AS26=301,"",AS26)</f>
        <v>0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0</v>
      </c>
      <c r="AD26" s="376"/>
      <c r="AE26" s="375">
        <f>ABS(INDEX(AE:AE,MATCH(AE22,$AA:$AA,0)+8)+INDEX(AE:AE,MATCH(AE22,$AA:$AA,0)+9)+INDEX(AE:AE,MATCH(AE22,$AA:$AA,0)+10))</f>
        <v>0</v>
      </c>
      <c r="AF26" s="376"/>
      <c r="AG26" s="375">
        <f>ABS(INDEX(AG:AG,MATCH(AG22,$AA:$AA,0)+8)+INDEX(AG:AG,MATCH(AG22,$AA:$AA,0)+9)+INDEX(AG:AG,MATCH(AG22,$AA:$AA,0)+10))</f>
        <v>0</v>
      </c>
      <c r="AH26" s="376"/>
      <c r="AI26" s="375">
        <f>ABS(INDEX(AI:AI,MATCH(AI22,$AA:$AA,0)+8)+INDEX(AI:AI,MATCH(AI22,$AA:$AA,0)+9)+INDEX(AI:AI,MATCH(AI22,$AA:$AA,0)+10))</f>
        <v>0</v>
      </c>
      <c r="AJ26" s="376"/>
      <c r="AK26" s="375">
        <f>ABS(INDEX(AK:AK,MATCH(AK22,$AA:$AA,0)+8)+INDEX(AK:AK,MATCH(AK22,$AA:$AA,0)+9)+INDEX(AK:AK,MATCH(AK22,$AA:$AA,0)+10))</f>
        <v>0</v>
      </c>
      <c r="AL26" s="376"/>
      <c r="AM26" s="375">
        <f>ABS(INDEX(AM:AM,MATCH(AM22,$AA:$AA,0)+8)+INDEX(AM:AM,MATCH(AM22,$AA:$AA,0)+9)+INDEX(AM:AM,MATCH(AM22,$AA:$AA,0)+10))</f>
        <v>0</v>
      </c>
      <c r="AN26" s="376"/>
      <c r="AO26" s="375">
        <f>ABS(INDEX(AO:AO,MATCH(AO22,$AA:$AA,0)+8)+INDEX(AO:AO,MATCH(AO22,$AA:$AA,0)+9)+INDEX(AO:AO,MATCH(AO22,$AA:$AA,0)+10))</f>
        <v>0</v>
      </c>
      <c r="AP26" s="376"/>
      <c r="AQ26" s="375">
        <f>ABS(INDEX(AQ:AQ,MATCH(AQ22,$AA:$AA,0)+8)+INDEX(AQ:AQ,MATCH(AQ22,$AA:$AA,0)+9)+INDEX(AQ:AQ,MATCH(AQ22,$AA:$AA,0)+10))</f>
        <v>0</v>
      </c>
      <c r="AR26" s="376"/>
      <c r="AS26" s="375">
        <f>ABS(INDEX(AS:AS,MATCH(AS22,$AA:$AA,0)+8)+INDEX(AS:AS,MATCH(AS22,$AA:$AA,0)+9)+INDEX(AS:AS,MATCH(AS22,$AA:$AA,0)+10))</f>
        <v>0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3"/>
        <v>Spieler 3</v>
      </c>
      <c r="C27" s="367" t="str">
        <f t="shared" si="33"/>
        <v/>
      </c>
      <c r="D27" s="340">
        <f>IF(AC27=301,"",AC27)</f>
        <v>0</v>
      </c>
      <c r="E27" s="340" t="str">
        <f>IF(AD27=0,"",AD27)</f>
        <v/>
      </c>
      <c r="F27" s="340">
        <f>IF(AE27=301,"",AE27)</f>
        <v>0</v>
      </c>
      <c r="G27" s="340" t="str">
        <f>IF(AF27=0,"",AF27)</f>
        <v/>
      </c>
      <c r="H27" s="340">
        <f>IF(AG27=301,"",AG27)</f>
        <v>0</v>
      </c>
      <c r="I27" s="340" t="str">
        <f>IF(AH27=0,"",AH27)</f>
        <v/>
      </c>
      <c r="J27" s="340">
        <f>IF(AI27=301,"",AI27)</f>
        <v>0</v>
      </c>
      <c r="K27" s="340" t="str">
        <f>IF(AJ27=0,"",AJ27)</f>
        <v/>
      </c>
      <c r="L27" s="340">
        <f>IF(AK27=301,"",AK27)</f>
        <v>0</v>
      </c>
      <c r="M27" s="340" t="str">
        <f>IF(AL27=0,"",AL27)</f>
        <v/>
      </c>
      <c r="N27" s="340">
        <f>IF(AM27=301,"",AM27)</f>
        <v>0</v>
      </c>
      <c r="O27" s="340" t="str">
        <f>IF(AN27=0,"",AN27)</f>
        <v/>
      </c>
      <c r="P27" s="340">
        <f>IF(AO27=301,"",AO27)</f>
        <v>0</v>
      </c>
      <c r="Q27" s="340" t="str">
        <f>IF(AP27=0,"",AP27)</f>
        <v/>
      </c>
      <c r="R27" s="340">
        <f>IF(AQ27=301,"",AQ27)</f>
        <v>0</v>
      </c>
      <c r="S27" s="340" t="str">
        <f>IF(AR27=0,"",AR27)</f>
        <v/>
      </c>
      <c r="T27" s="340">
        <f>IF(AS27=301,"",AS27)</f>
        <v>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0</v>
      </c>
      <c r="AD27" s="376"/>
      <c r="AE27" s="375">
        <f>ABS(INDEX(AE:AE,MATCH(AE22,$AA:$AA,0)+11)+INDEX(AE:AE,MATCH(AE22,$AA:$AA,0)+12)+INDEX(AE:AE,MATCH(AE22,$AA:$AA,0)+13))</f>
        <v>0</v>
      </c>
      <c r="AF27" s="376"/>
      <c r="AG27" s="375">
        <f>ABS(INDEX(AG:AG,MATCH(AG22,$AA:$AA,0)+11)+INDEX(AG:AG,MATCH(AG22,$AA:$AA,0)+12)+INDEX(AG:AG,MATCH(AG22,$AA:$AA,0)+13))</f>
        <v>0</v>
      </c>
      <c r="AH27" s="376"/>
      <c r="AI27" s="375">
        <f>ABS(INDEX(AI:AI,MATCH(AI22,$AA:$AA,0)+11)+INDEX(AI:AI,MATCH(AI22,$AA:$AA,0)+12)+INDEX(AI:AI,MATCH(AI22,$AA:$AA,0)+13))</f>
        <v>0</v>
      </c>
      <c r="AJ27" s="376"/>
      <c r="AK27" s="375">
        <f>ABS(INDEX(AK:AK,MATCH(AK22,$AA:$AA,0)+11)+INDEX(AK:AK,MATCH(AK22,$AA:$AA,0)+12)+INDEX(AK:AK,MATCH(AK22,$AA:$AA,0)+13))</f>
        <v>0</v>
      </c>
      <c r="AL27" s="376"/>
      <c r="AM27" s="375">
        <f>ABS(INDEX(AM:AM,MATCH(AM22,$AA:$AA,0)+11)+INDEX(AM:AM,MATCH(AM22,$AA:$AA,0)+12)+INDEX(AM:AM,MATCH(AM22,$AA:$AA,0)+13))</f>
        <v>0</v>
      </c>
      <c r="AN27" s="376"/>
      <c r="AO27" s="375">
        <f>ABS(INDEX(AO:AO,MATCH(AO22,$AA:$AA,0)+11)+INDEX(AO:AO,MATCH(AO22,$AA:$AA,0)+12)+INDEX(AO:AO,MATCH(AO22,$AA:$AA,0)+13))</f>
        <v>0</v>
      </c>
      <c r="AP27" s="376"/>
      <c r="AQ27" s="375">
        <f>ABS(INDEX(AQ:AQ,MATCH(AQ22,$AA:$AA,0)+11)+INDEX(AQ:AQ,MATCH(AQ22,$AA:$AA,0)+12)+INDEX(AQ:AQ,MATCH(AQ22,$AA:$AA,0)+13))</f>
        <v>0</v>
      </c>
      <c r="AR27" s="376"/>
      <c r="AS27" s="375">
        <f>ABS(INDEX(AS:AS,MATCH(AS22,$AA:$AA,0)+11)+INDEX(AS:AS,MATCH(AS22,$AA:$AA,0)+12)+INDEX(AS:AS,MATCH(AS22,$AA:$AA,0)+13))</f>
        <v>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3"/>
        <v>Spieler 4</v>
      </c>
      <c r="C28" s="367" t="str">
        <f t="shared" si="33"/>
        <v/>
      </c>
      <c r="D28" s="340">
        <f>IF(AC28=301,"",AC28)</f>
        <v>0</v>
      </c>
      <c r="E28" s="340" t="str">
        <f>IF(AD28=0,"",AD28)</f>
        <v/>
      </c>
      <c r="F28" s="340">
        <f>IF(AE28=301,"",AE28)</f>
        <v>0</v>
      </c>
      <c r="G28" s="340" t="str">
        <f>IF(AF28=0,"",AF28)</f>
        <v/>
      </c>
      <c r="H28" s="340">
        <f>IF(AG28=301,"",AG28)</f>
        <v>0</v>
      </c>
      <c r="I28" s="340" t="str">
        <f>IF(AH28=0,"",AH28)</f>
        <v/>
      </c>
      <c r="J28" s="340">
        <f>IF(AI28=301,"",AI28)</f>
        <v>0</v>
      </c>
      <c r="K28" s="340" t="str">
        <f>IF(AJ28=0,"",AJ28)</f>
        <v/>
      </c>
      <c r="L28" s="340">
        <f>IF(AK28=301,"",AK28)</f>
        <v>0</v>
      </c>
      <c r="M28" s="340" t="str">
        <f>IF(AL28=0,"",AL28)</f>
        <v/>
      </c>
      <c r="N28" s="340">
        <f>IF(AM28=301,"",AM28)</f>
        <v>0</v>
      </c>
      <c r="O28" s="340" t="str">
        <f>IF(AN28=0,"",AN28)</f>
        <v/>
      </c>
      <c r="P28" s="340">
        <f>IF(AO28=301,"",AO28)</f>
        <v>0</v>
      </c>
      <c r="Q28" s="340" t="str">
        <f>IF(AP28=0,"",AP28)</f>
        <v/>
      </c>
      <c r="R28" s="340">
        <f>IF(AQ28=301,"",AQ28)</f>
        <v>0</v>
      </c>
      <c r="S28" s="340" t="str">
        <f>IF(AR28=0,"",AR28)</f>
        <v/>
      </c>
      <c r="T28" s="340">
        <f>IF(AS28=301,"",AS28)</f>
        <v>0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0</v>
      </c>
      <c r="AD28" s="376"/>
      <c r="AE28" s="375">
        <f>ABS(INDEX(AE:AE,MATCH(AE22,$AA:$AA,0)+14)+INDEX(AE:AE,MATCH(AE22,$AA:$AA,0)+15)+INDEX(AE:AE,MATCH(AE22,$AA:$AA,0)+16))</f>
        <v>0</v>
      </c>
      <c r="AF28" s="376"/>
      <c r="AG28" s="375">
        <f>ABS(INDEX(AG:AG,MATCH(AG22,$AA:$AA,0)+14)+INDEX(AG:AG,MATCH(AG22,$AA:$AA,0)+15)+INDEX(AG:AG,MATCH(AG22,$AA:$AA,0)+16))</f>
        <v>0</v>
      </c>
      <c r="AH28" s="376"/>
      <c r="AI28" s="375">
        <f>ABS(INDEX(AI:AI,MATCH(AI22,$AA:$AA,0)+14)+INDEX(AI:AI,MATCH(AI22,$AA:$AA,0)+15)+INDEX(AI:AI,MATCH(AI22,$AA:$AA,0)+16))</f>
        <v>0</v>
      </c>
      <c r="AJ28" s="376"/>
      <c r="AK28" s="375">
        <f>ABS(INDEX(AK:AK,MATCH(AK22,$AA:$AA,0)+14)+INDEX(AK:AK,MATCH(AK22,$AA:$AA,0)+15)+INDEX(AK:AK,MATCH(AK22,$AA:$AA,0)+16))</f>
        <v>0</v>
      </c>
      <c r="AL28" s="376"/>
      <c r="AM28" s="375">
        <f>ABS(INDEX(AM:AM,MATCH(AM22,$AA:$AA,0)+14)+INDEX(AM:AM,MATCH(AM22,$AA:$AA,0)+15)+INDEX(AM:AM,MATCH(AM22,$AA:$AA,0)+16))</f>
        <v>0</v>
      </c>
      <c r="AN28" s="376"/>
      <c r="AO28" s="375">
        <f>ABS(INDEX(AO:AO,MATCH(AO22,$AA:$AA,0)+14)+INDEX(AO:AO,MATCH(AO22,$AA:$AA,0)+15)+INDEX(AO:AO,MATCH(AO22,$AA:$AA,0)+16))</f>
        <v>0</v>
      </c>
      <c r="AP28" s="376"/>
      <c r="AQ28" s="375">
        <f>ABS(INDEX(AQ:AQ,MATCH(AQ22,$AA:$AA,0)+14)+INDEX(AQ:AQ,MATCH(AQ22,$AA:$AA,0)+15)+INDEX(AQ:AQ,MATCH(AQ22,$AA:$AA,0)+16))</f>
        <v>0</v>
      </c>
      <c r="AR28" s="376"/>
      <c r="AS28" s="375">
        <f>ABS(INDEX(AS:AS,MATCH(AS22,$AA:$AA,0)+14)+INDEX(AS:AS,MATCH(AS22,$AA:$AA,0)+15)+INDEX(AS:AS,MATCH(AS22,$AA:$AA,0)+16))</f>
        <v>0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3"/>
        <v>Gesamt</v>
      </c>
      <c r="C29" s="356" t="str">
        <f t="shared" si="33"/>
        <v/>
      </c>
      <c r="D29" s="339">
        <f>IF(AC29=1505,"",AC29)</f>
        <v>0</v>
      </c>
      <c r="E29" s="339" t="str">
        <f>IF(AD29=0,"",AD29)</f>
        <v/>
      </c>
      <c r="F29" s="339">
        <f>IF(AE29=1505,"",AE29)</f>
        <v>0</v>
      </c>
      <c r="G29" s="339" t="str">
        <f>IF(AF29=0,"",AF29)</f>
        <v/>
      </c>
      <c r="H29" s="339">
        <f>IF(AG29=1505,"",AG29)</f>
        <v>0</v>
      </c>
      <c r="I29" s="339" t="str">
        <f>IF(AH29=0,"",AH29)</f>
        <v/>
      </c>
      <c r="J29" s="339">
        <f>IF(AI29=1505,"",AI29)</f>
        <v>0</v>
      </c>
      <c r="K29" s="339" t="str">
        <f>IF(AJ29=0,"",AJ29)</f>
        <v/>
      </c>
      <c r="L29" s="339">
        <f>IF(AK29=1505,"",AK29)</f>
        <v>0</v>
      </c>
      <c r="M29" s="339" t="str">
        <f>IF(AL29=0,"",AL29)</f>
        <v/>
      </c>
      <c r="N29" s="339">
        <f>IF(AM29=1505,"",AM29)</f>
        <v>0</v>
      </c>
      <c r="O29" s="339" t="str">
        <f>IF(AN29=0,"",AN29)</f>
        <v/>
      </c>
      <c r="P29" s="339">
        <f>IF(AO29=1505,"",AO29)</f>
        <v>0</v>
      </c>
      <c r="Q29" s="339" t="str">
        <f>IF(AP29=0,"",AP29)</f>
        <v/>
      </c>
      <c r="R29" s="339">
        <f>IF(AQ29=1505,"",AQ29)</f>
        <v>0</v>
      </c>
      <c r="S29" s="339" t="str">
        <f>IF(AR29=0,"",AR29)</f>
        <v/>
      </c>
      <c r="T29" s="339">
        <f>IF(AS29=1505,"",AS29)</f>
        <v>0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0</v>
      </c>
      <c r="AD29" s="356"/>
      <c r="AE29" s="355">
        <f>SUM(AE25:AE28)</f>
        <v>0</v>
      </c>
      <c r="AF29" s="356"/>
      <c r="AG29" s="355">
        <f>SUM(AG25:AG28)</f>
        <v>0</v>
      </c>
      <c r="AH29" s="356"/>
      <c r="AI29" s="355">
        <f>SUM(AI25:AI28)</f>
        <v>0</v>
      </c>
      <c r="AJ29" s="356"/>
      <c r="AK29" s="355">
        <f>SUM(AK25:AK28)</f>
        <v>0</v>
      </c>
      <c r="AL29" s="356"/>
      <c r="AM29" s="355">
        <f>SUM(AM25:AM28)</f>
        <v>0</v>
      </c>
      <c r="AN29" s="356"/>
      <c r="AO29" s="355">
        <f>SUM(AO25:AO28)</f>
        <v>0</v>
      </c>
      <c r="AP29" s="356"/>
      <c r="AQ29" s="355">
        <f>SUM(AQ25:AQ28)</f>
        <v>0</v>
      </c>
      <c r="AR29" s="356"/>
      <c r="AS29" s="355">
        <f>SUM(AS25:AS28)</f>
        <v>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15.03./16.03.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15.03./16.03.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Brunnthal Max Munich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9">
        <f>IF(AD37="","",AD37)</f>
        <v>0</v>
      </c>
      <c r="F37" s="75" t="str">
        <f t="shared" ref="F37:F50" si="34">IF(AE37=0,"",AE37)</f>
        <v/>
      </c>
      <c r="G37" s="349">
        <f>IF(AF37="","",AF37)</f>
        <v>0</v>
      </c>
      <c r="H37" s="75" t="str">
        <f t="shared" ref="H37:H50" si="35">IF(AG37=0,"",AG37)</f>
        <v/>
      </c>
      <c r="I37" s="349">
        <f>IF(AH37="","",AH37)</f>
        <v>0</v>
      </c>
      <c r="J37" s="75" t="str">
        <f t="shared" ref="J37:J50" si="36">IF(AI37=0,"",AI37)</f>
        <v/>
      </c>
      <c r="K37" s="349">
        <f>IF(AJ37="","",AJ37)</f>
        <v>0</v>
      </c>
      <c r="L37" s="75" t="str">
        <f t="shared" ref="L37:L50" si="37">IF(AK37=0,"",AK37)</f>
        <v/>
      </c>
      <c r="M37" s="349">
        <f>IF(AL37="","",AL37)</f>
        <v>0</v>
      </c>
      <c r="N37" s="75" t="str">
        <f>IF(AM37=0,"",AM37)</f>
        <v/>
      </c>
      <c r="O37" s="349">
        <f>IF(AN37="","",AN37)</f>
        <v>0</v>
      </c>
      <c r="P37" s="75" t="str">
        <f t="shared" ref="P37:P50" si="38">IF(AO37=0,"",AO37)</f>
        <v/>
      </c>
      <c r="Q37" s="349">
        <f>IF(AP37="","",AP37)</f>
        <v>0</v>
      </c>
      <c r="R37" s="75" t="str">
        <f t="shared" ref="R37:R50" si="39">IF(AQ37=0,"",AQ37)</f>
        <v/>
      </c>
      <c r="S37" s="349">
        <f>IF(AR37="","",AR37)</f>
        <v>0</v>
      </c>
      <c r="T37" s="75" t="str">
        <f t="shared" ref="T37:T50" si="40">IF(AS37=0,"",AS37)</f>
        <v/>
      </c>
      <c r="U37" s="349">
        <f>IF(AT37="","",AT37)</f>
        <v>0</v>
      </c>
      <c r="V37" s="75" t="str">
        <f t="shared" ref="V37:V50" si="41">IF(AU37=0,"",AU37)</f>
        <v/>
      </c>
      <c r="W37" s="349">
        <f>IF(AV37="","",AV37)</f>
        <v>0</v>
      </c>
      <c r="Z37" s="352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69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0"/>
      <c r="F38" s="78" t="str">
        <f t="shared" si="34"/>
        <v/>
      </c>
      <c r="G38" s="350"/>
      <c r="H38" s="78" t="str">
        <f t="shared" si="35"/>
        <v/>
      </c>
      <c r="I38" s="350"/>
      <c r="J38" s="78" t="str">
        <f t="shared" si="36"/>
        <v/>
      </c>
      <c r="K38" s="350"/>
      <c r="L38" s="78" t="str">
        <f t="shared" si="37"/>
        <v/>
      </c>
      <c r="M38" s="350"/>
      <c r="N38" s="78" t="str">
        <f t="shared" ref="N38:N50" si="54">IF(AM38=0,"",AM38)</f>
        <v/>
      </c>
      <c r="O38" s="350"/>
      <c r="P38" s="78" t="str">
        <f t="shared" si="38"/>
        <v/>
      </c>
      <c r="Q38" s="350"/>
      <c r="R38" s="78" t="str">
        <f t="shared" si="39"/>
        <v/>
      </c>
      <c r="S38" s="350"/>
      <c r="T38" s="78" t="str">
        <f t="shared" si="40"/>
        <v/>
      </c>
      <c r="U38" s="350"/>
      <c r="V38" s="78" t="str">
        <f t="shared" si="41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0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1"/>
      <c r="F39" s="69" t="str">
        <f t="shared" si="34"/>
        <v/>
      </c>
      <c r="G39" s="351"/>
      <c r="H39" s="69" t="str">
        <f t="shared" si="35"/>
        <v/>
      </c>
      <c r="I39" s="351"/>
      <c r="J39" s="69" t="str">
        <f t="shared" si="36"/>
        <v/>
      </c>
      <c r="K39" s="351"/>
      <c r="L39" s="69" t="str">
        <f t="shared" si="37"/>
        <v/>
      </c>
      <c r="M39" s="351"/>
      <c r="N39" s="69" t="str">
        <f t="shared" si="54"/>
        <v/>
      </c>
      <c r="O39" s="351"/>
      <c r="P39" s="69" t="str">
        <f t="shared" si="38"/>
        <v/>
      </c>
      <c r="Q39" s="351"/>
      <c r="R39" s="69" t="str">
        <f t="shared" si="39"/>
        <v/>
      </c>
      <c r="S39" s="351"/>
      <c r="T39" s="69" t="str">
        <f t="shared" si="40"/>
        <v/>
      </c>
      <c r="U39" s="351"/>
      <c r="V39" s="69" t="str">
        <f t="shared" si="41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68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9">
        <f>IF(AD40="","",AD40)</f>
        <v>0</v>
      </c>
      <c r="F40" s="75" t="str">
        <f t="shared" si="34"/>
        <v/>
      </c>
      <c r="G40" s="349">
        <f>IF(AF40="","",AF40)</f>
        <v>0</v>
      </c>
      <c r="H40" s="75" t="str">
        <f t="shared" si="35"/>
        <v/>
      </c>
      <c r="I40" s="349">
        <f>IF(AH40="","",AH40)</f>
        <v>0</v>
      </c>
      <c r="J40" s="75" t="str">
        <f t="shared" si="36"/>
        <v/>
      </c>
      <c r="K40" s="349">
        <f>IF(AJ40="","",AJ40)</f>
        <v>0</v>
      </c>
      <c r="L40" s="75" t="str">
        <f t="shared" si="37"/>
        <v/>
      </c>
      <c r="M40" s="349">
        <f>IF(AL40="","",AL40)</f>
        <v>0</v>
      </c>
      <c r="N40" s="75" t="str">
        <f t="shared" si="54"/>
        <v/>
      </c>
      <c r="O40" s="349">
        <f>IF(AN40="","",AN40)</f>
        <v>0</v>
      </c>
      <c r="P40" s="75" t="str">
        <f t="shared" si="38"/>
        <v/>
      </c>
      <c r="Q40" s="349">
        <f>IF(AP40="","",AP40)</f>
        <v>0</v>
      </c>
      <c r="R40" s="75" t="str">
        <f t="shared" si="39"/>
        <v/>
      </c>
      <c r="S40" s="349">
        <f>IF(AR40="","",AR40)</f>
        <v>0</v>
      </c>
      <c r="T40" s="75" t="str">
        <f t="shared" si="40"/>
        <v/>
      </c>
      <c r="U40" s="349">
        <f>IF(AT40="","",AT40)</f>
        <v>0</v>
      </c>
      <c r="V40" s="75" t="str">
        <f t="shared" si="41"/>
        <v/>
      </c>
      <c r="W40" s="349">
        <f>IF(AV40="","",AV40)</f>
        <v>0</v>
      </c>
      <c r="Z40" s="352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69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0"/>
      <c r="F41" s="78" t="str">
        <f t="shared" si="34"/>
        <v/>
      </c>
      <c r="G41" s="350"/>
      <c r="H41" s="78" t="str">
        <f t="shared" si="35"/>
        <v/>
      </c>
      <c r="I41" s="350"/>
      <c r="J41" s="78" t="str">
        <f t="shared" si="36"/>
        <v/>
      </c>
      <c r="K41" s="350"/>
      <c r="L41" s="78" t="str">
        <f t="shared" si="37"/>
        <v/>
      </c>
      <c r="M41" s="350"/>
      <c r="N41" s="78" t="str">
        <f t="shared" si="54"/>
        <v/>
      </c>
      <c r="O41" s="350"/>
      <c r="P41" s="78" t="str">
        <f t="shared" si="38"/>
        <v/>
      </c>
      <c r="Q41" s="350"/>
      <c r="R41" s="78" t="str">
        <f t="shared" si="39"/>
        <v/>
      </c>
      <c r="S41" s="350"/>
      <c r="T41" s="78" t="str">
        <f t="shared" si="40"/>
        <v/>
      </c>
      <c r="U41" s="350"/>
      <c r="V41" s="78" t="str">
        <f t="shared" si="41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0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1"/>
      <c r="F42" s="69" t="str">
        <f t="shared" si="34"/>
        <v/>
      </c>
      <c r="G42" s="351"/>
      <c r="H42" s="69" t="str">
        <f t="shared" si="35"/>
        <v/>
      </c>
      <c r="I42" s="351"/>
      <c r="J42" s="69" t="str">
        <f t="shared" si="36"/>
        <v/>
      </c>
      <c r="K42" s="351"/>
      <c r="L42" s="69" t="str">
        <f t="shared" si="37"/>
        <v/>
      </c>
      <c r="M42" s="351"/>
      <c r="N42" s="69" t="str">
        <f t="shared" si="54"/>
        <v/>
      </c>
      <c r="O42" s="351"/>
      <c r="P42" s="69" t="str">
        <f t="shared" si="38"/>
        <v/>
      </c>
      <c r="Q42" s="351"/>
      <c r="R42" s="69" t="str">
        <f t="shared" si="39"/>
        <v/>
      </c>
      <c r="S42" s="351"/>
      <c r="T42" s="69" t="str">
        <f t="shared" si="40"/>
        <v/>
      </c>
      <c r="U42" s="351"/>
      <c r="V42" s="69" t="str">
        <f t="shared" si="41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68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9">
        <f>IF(AD43="","",AD43)</f>
        <v>0</v>
      </c>
      <c r="F43" s="75" t="str">
        <f t="shared" si="34"/>
        <v/>
      </c>
      <c r="G43" s="349">
        <f>IF(AF43="","",AF43)</f>
        <v>0</v>
      </c>
      <c r="H43" s="75" t="str">
        <f t="shared" si="35"/>
        <v/>
      </c>
      <c r="I43" s="349">
        <f>IF(AH43="","",AH43)</f>
        <v>0</v>
      </c>
      <c r="J43" s="75" t="str">
        <f t="shared" si="36"/>
        <v/>
      </c>
      <c r="K43" s="349">
        <f>IF(AJ43="","",AJ43)</f>
        <v>0</v>
      </c>
      <c r="L43" s="75" t="str">
        <f t="shared" si="37"/>
        <v/>
      </c>
      <c r="M43" s="349">
        <f>IF(AL43="","",AL43)</f>
        <v>0</v>
      </c>
      <c r="N43" s="75" t="str">
        <f t="shared" si="54"/>
        <v/>
      </c>
      <c r="O43" s="349">
        <f>IF(AN43="","",AN43)</f>
        <v>0</v>
      </c>
      <c r="P43" s="75" t="str">
        <f t="shared" si="38"/>
        <v/>
      </c>
      <c r="Q43" s="349">
        <f>IF(AP43="","",AP43)</f>
        <v>0</v>
      </c>
      <c r="R43" s="75" t="str">
        <f t="shared" si="39"/>
        <v/>
      </c>
      <c r="S43" s="349">
        <f>IF(AR43="","",AR43)</f>
        <v>0</v>
      </c>
      <c r="T43" s="75" t="str">
        <f t="shared" si="40"/>
        <v/>
      </c>
      <c r="U43" s="349">
        <f>IF(AT43="","",AT43)</f>
        <v>0</v>
      </c>
      <c r="V43" s="75" t="str">
        <f t="shared" si="41"/>
        <v/>
      </c>
      <c r="W43" s="349">
        <f>IF(AV43="","",AV43)</f>
        <v>0</v>
      </c>
      <c r="Z43" s="352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69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0"/>
      <c r="F44" s="78" t="str">
        <f t="shared" si="34"/>
        <v/>
      </c>
      <c r="G44" s="350"/>
      <c r="H44" s="78" t="str">
        <f t="shared" si="35"/>
        <v/>
      </c>
      <c r="I44" s="350"/>
      <c r="J44" s="78" t="str">
        <f t="shared" si="36"/>
        <v/>
      </c>
      <c r="K44" s="350"/>
      <c r="L44" s="78" t="str">
        <f t="shared" si="37"/>
        <v/>
      </c>
      <c r="M44" s="350"/>
      <c r="N44" s="78" t="str">
        <f t="shared" si="54"/>
        <v/>
      </c>
      <c r="O44" s="350"/>
      <c r="P44" s="78" t="str">
        <f t="shared" si="38"/>
        <v/>
      </c>
      <c r="Q44" s="350"/>
      <c r="R44" s="78" t="str">
        <f t="shared" si="39"/>
        <v/>
      </c>
      <c r="S44" s="350"/>
      <c r="T44" s="78" t="str">
        <f t="shared" si="40"/>
        <v/>
      </c>
      <c r="U44" s="350"/>
      <c r="V44" s="78" t="str">
        <f t="shared" si="41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0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1"/>
      <c r="F45" s="69" t="str">
        <f t="shared" si="34"/>
        <v/>
      </c>
      <c r="G45" s="351"/>
      <c r="H45" s="69" t="str">
        <f t="shared" si="35"/>
        <v/>
      </c>
      <c r="I45" s="351"/>
      <c r="J45" s="69" t="str">
        <f t="shared" si="36"/>
        <v/>
      </c>
      <c r="K45" s="351"/>
      <c r="L45" s="69" t="str">
        <f t="shared" si="37"/>
        <v/>
      </c>
      <c r="M45" s="351"/>
      <c r="N45" s="69" t="str">
        <f t="shared" si="54"/>
        <v/>
      </c>
      <c r="O45" s="351"/>
      <c r="P45" s="69" t="str">
        <f t="shared" si="38"/>
        <v/>
      </c>
      <c r="Q45" s="351"/>
      <c r="R45" s="69" t="str">
        <f t="shared" si="39"/>
        <v/>
      </c>
      <c r="S45" s="351"/>
      <c r="T45" s="69" t="str">
        <f t="shared" si="40"/>
        <v/>
      </c>
      <c r="U45" s="351"/>
      <c r="V45" s="69" t="str">
        <f t="shared" si="41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68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9">
        <f>IF(AD46="","",AD46)</f>
        <v>0</v>
      </c>
      <c r="F46" s="75" t="str">
        <f t="shared" si="34"/>
        <v/>
      </c>
      <c r="G46" s="349">
        <f>IF(AF46="","",AF46)</f>
        <v>0</v>
      </c>
      <c r="H46" s="75" t="str">
        <f t="shared" si="35"/>
        <v/>
      </c>
      <c r="I46" s="349">
        <f>IF(AH46="","",AH46)</f>
        <v>0</v>
      </c>
      <c r="J46" s="75" t="str">
        <f t="shared" si="36"/>
        <v/>
      </c>
      <c r="K46" s="349">
        <f>IF(AJ46="","",AJ46)</f>
        <v>0</v>
      </c>
      <c r="L46" s="75" t="str">
        <f t="shared" si="37"/>
        <v/>
      </c>
      <c r="M46" s="349">
        <f>IF(AL46="","",AL46)</f>
        <v>0</v>
      </c>
      <c r="N46" s="75" t="str">
        <f t="shared" si="54"/>
        <v/>
      </c>
      <c r="O46" s="349">
        <f>IF(AN46="","",AN46)</f>
        <v>0</v>
      </c>
      <c r="P46" s="75" t="str">
        <f t="shared" si="38"/>
        <v/>
      </c>
      <c r="Q46" s="349">
        <f>IF(AP46="","",AP46)</f>
        <v>0</v>
      </c>
      <c r="R46" s="75" t="str">
        <f t="shared" si="39"/>
        <v/>
      </c>
      <c r="S46" s="349">
        <f>IF(AR46="","",AR46)</f>
        <v>0</v>
      </c>
      <c r="T46" s="75" t="str">
        <f t="shared" si="40"/>
        <v/>
      </c>
      <c r="U46" s="349">
        <f>IF(AT46="","",AT46)</f>
        <v>0</v>
      </c>
      <c r="V46" s="75" t="str">
        <f t="shared" si="41"/>
        <v/>
      </c>
      <c r="W46" s="349">
        <f>IF(AV46="","",AV46)</f>
        <v>0</v>
      </c>
      <c r="Z46" s="352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0"/>
      <c r="F47" s="78" t="str">
        <f t="shared" si="34"/>
        <v/>
      </c>
      <c r="G47" s="350"/>
      <c r="H47" s="78" t="str">
        <f t="shared" si="35"/>
        <v/>
      </c>
      <c r="I47" s="350"/>
      <c r="J47" s="78" t="str">
        <f t="shared" si="36"/>
        <v/>
      </c>
      <c r="K47" s="350"/>
      <c r="L47" s="78" t="str">
        <f t="shared" si="37"/>
        <v/>
      </c>
      <c r="M47" s="350"/>
      <c r="N47" s="78" t="str">
        <f t="shared" si="54"/>
        <v/>
      </c>
      <c r="O47" s="350"/>
      <c r="P47" s="78" t="str">
        <f t="shared" si="38"/>
        <v/>
      </c>
      <c r="Q47" s="350"/>
      <c r="R47" s="78" t="str">
        <f t="shared" si="39"/>
        <v/>
      </c>
      <c r="S47" s="350"/>
      <c r="T47" s="78" t="str">
        <f t="shared" si="40"/>
        <v/>
      </c>
      <c r="U47" s="350"/>
      <c r="V47" s="78" t="str">
        <f t="shared" si="41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1"/>
      <c r="F48" s="69" t="str">
        <f t="shared" si="34"/>
        <v/>
      </c>
      <c r="G48" s="351"/>
      <c r="H48" s="69" t="str">
        <f t="shared" si="35"/>
        <v/>
      </c>
      <c r="I48" s="351"/>
      <c r="J48" s="69" t="str">
        <f t="shared" si="36"/>
        <v/>
      </c>
      <c r="K48" s="351"/>
      <c r="L48" s="69" t="str">
        <f t="shared" si="37"/>
        <v/>
      </c>
      <c r="M48" s="351"/>
      <c r="N48" s="69" t="str">
        <f t="shared" si="54"/>
        <v/>
      </c>
      <c r="O48" s="351"/>
      <c r="P48" s="69" t="str">
        <f t="shared" si="38"/>
        <v/>
      </c>
      <c r="Q48" s="351"/>
      <c r="R48" s="69" t="str">
        <f t="shared" si="39"/>
        <v/>
      </c>
      <c r="S48" s="351"/>
      <c r="T48" s="69" t="str">
        <f t="shared" si="40"/>
        <v/>
      </c>
      <c r="U48" s="351"/>
      <c r="V48" s="69" t="str">
        <f t="shared" si="41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7">
        <f t="shared" si="65"/>
        <v>1</v>
      </c>
      <c r="E52" s="347" t="str">
        <f t="shared" si="65"/>
        <v/>
      </c>
      <c r="F52" s="347">
        <f t="shared" si="65"/>
        <v>9</v>
      </c>
      <c r="G52" s="347" t="str">
        <f t="shared" si="65"/>
        <v/>
      </c>
      <c r="H52" s="347">
        <f t="shared" si="65"/>
        <v>3</v>
      </c>
      <c r="I52" s="347" t="str">
        <f t="shared" si="65"/>
        <v/>
      </c>
      <c r="J52" s="347">
        <f t="shared" si="65"/>
        <v>10</v>
      </c>
      <c r="K52" s="347" t="str">
        <f t="shared" si="65"/>
        <v/>
      </c>
      <c r="L52" s="347">
        <f t="shared" si="65"/>
        <v>6</v>
      </c>
      <c r="M52" s="347" t="str">
        <f t="shared" si="65"/>
        <v/>
      </c>
      <c r="N52" s="347">
        <f t="shared" si="65"/>
        <v>7</v>
      </c>
      <c r="O52" s="347" t="str">
        <f t="shared" si="65"/>
        <v/>
      </c>
      <c r="P52" s="347">
        <f t="shared" si="65"/>
        <v>8</v>
      </c>
      <c r="Q52" s="347" t="str">
        <f t="shared" si="65"/>
        <v/>
      </c>
      <c r="R52" s="347">
        <f t="shared" ref="L52:U54" si="66">IF(AQ52=0,"",AQ52)</f>
        <v>4</v>
      </c>
      <c r="S52" s="347" t="str">
        <f t="shared" si="66"/>
        <v/>
      </c>
      <c r="T52" s="347">
        <f t="shared" si="66"/>
        <v>5</v>
      </c>
      <c r="U52" s="347" t="str">
        <f t="shared" si="66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VLOOKUP($AA32,Schlüssel!$A$5:$DG$14,83)</f>
        <v>1</v>
      </c>
      <c r="AD52" s="372"/>
      <c r="AE52" s="371">
        <f>VLOOKUP($AA32,Schlüssel!$A$5:$EK$14,84)</f>
        <v>9</v>
      </c>
      <c r="AF52" s="372"/>
      <c r="AG52" s="371">
        <f>VLOOKUP($AA32,Schlüssel!$A$5:$EK$14,85)</f>
        <v>3</v>
      </c>
      <c r="AH52" s="372"/>
      <c r="AI52" s="371">
        <f>VLOOKUP($AA32,Schlüssel!$A$5:$EK$14,86)</f>
        <v>10</v>
      </c>
      <c r="AJ52" s="372"/>
      <c r="AK52" s="371">
        <f>VLOOKUP($AA32,Schlüssel!$A$5:$EK$14,87)</f>
        <v>6</v>
      </c>
      <c r="AL52" s="372"/>
      <c r="AM52" s="371">
        <f>VLOOKUP($AA32,Schlüssel!$A$5:$EK$14,88)</f>
        <v>7</v>
      </c>
      <c r="AN52" s="372"/>
      <c r="AO52" s="371">
        <f>VLOOKUP($AA32,Schlüssel!$A$5:$EK$14,89)</f>
        <v>8</v>
      </c>
      <c r="AP52" s="372"/>
      <c r="AQ52" s="371">
        <f>VLOOKUP($AA32,Schlüssel!$A$5:$EK$14,90)</f>
        <v>4</v>
      </c>
      <c r="AR52" s="372"/>
      <c r="AS52" s="371">
        <f>VLOOKUP($AA32,Schlüssel!$A$5:$EK$14,91)</f>
        <v>5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4" t="str">
        <f t="shared" si="67"/>
        <v>BC Comet Nürnberg</v>
      </c>
      <c r="E53" s="345" t="str">
        <f t="shared" si="67"/>
        <v/>
      </c>
      <c r="F53" s="344" t="str">
        <f t="shared" si="67"/>
        <v>Bowlinghaus Bamberg 1</v>
      </c>
      <c r="G53" s="345" t="str">
        <f t="shared" si="67"/>
        <v/>
      </c>
      <c r="H53" s="344" t="str">
        <f t="shared" si="67"/>
        <v>BK München 3</v>
      </c>
      <c r="I53" s="345" t="str">
        <f t="shared" si="67"/>
        <v/>
      </c>
      <c r="J53" s="344" t="str">
        <f t="shared" si="67"/>
        <v>High Roller Rosenheim 1</v>
      </c>
      <c r="K53" s="345" t="str">
        <f t="shared" si="67"/>
        <v/>
      </c>
      <c r="L53" s="344" t="str">
        <f t="shared" si="66"/>
        <v>SG Rottendorf 1</v>
      </c>
      <c r="M53" s="345" t="str">
        <f t="shared" si="66"/>
        <v/>
      </c>
      <c r="N53" s="344" t="str">
        <f t="shared" si="66"/>
        <v>Schanzer Ingolstadt 1</v>
      </c>
      <c r="O53" s="345" t="str">
        <f t="shared" si="66"/>
        <v/>
      </c>
      <c r="P53" s="344" t="str">
        <f t="shared" si="66"/>
        <v>BC EMAX Unterföhring 2</v>
      </c>
      <c r="Q53" s="345" t="str">
        <f t="shared" si="66"/>
        <v/>
      </c>
      <c r="R53" s="344" t="str">
        <f t="shared" si="66"/>
        <v>SG DJK Rimpar</v>
      </c>
      <c r="S53" s="345" t="str">
        <f t="shared" si="66"/>
        <v/>
      </c>
      <c r="T53" s="344" t="str">
        <f t="shared" si="66"/>
        <v>RW Lichtenhof Stein 1</v>
      </c>
      <c r="U53" s="345" t="str">
        <f t="shared" si="66"/>
        <v/>
      </c>
      <c r="V53" s="346"/>
      <c r="W53" s="346"/>
      <c r="AA53" s="90"/>
      <c r="AB53" s="86"/>
      <c r="AC53" s="344" t="str">
        <f>VLOOKUP(AC52,Schlüssel!$A$5:$K$14,2)</f>
        <v>BC Comet Nürnberg</v>
      </c>
      <c r="AD53" s="345"/>
      <c r="AE53" s="344" t="str">
        <f>VLOOKUP(AE52,Schlüssel!$A$5:$K$14,2)</f>
        <v>Bowlinghaus Bamberg 1</v>
      </c>
      <c r="AF53" s="345"/>
      <c r="AG53" s="344" t="str">
        <f>VLOOKUP(AG52,Schlüssel!$A$5:$K$14,2)</f>
        <v>BK München 3</v>
      </c>
      <c r="AH53" s="345"/>
      <c r="AI53" s="344" t="str">
        <f>VLOOKUP(AI52,Schlüssel!$A$5:$K$14,2)</f>
        <v>High Roller Rosenheim 1</v>
      </c>
      <c r="AJ53" s="345"/>
      <c r="AK53" s="344" t="str">
        <f>VLOOKUP(AK52,Schlüssel!$A$5:$K$14,2)</f>
        <v>SG Rottendorf 1</v>
      </c>
      <c r="AL53" s="345"/>
      <c r="AM53" s="344" t="str">
        <f>VLOOKUP(AM52,Schlüssel!$A$5:$K$14,2)</f>
        <v>Schanzer Ingolstadt 1</v>
      </c>
      <c r="AN53" s="345"/>
      <c r="AO53" s="344" t="str">
        <f>VLOOKUP(AO52,Schlüssel!$A$5:$K$14,2)</f>
        <v>BC EMAX Unterföhring 2</v>
      </c>
      <c r="AP53" s="345"/>
      <c r="AQ53" s="344" t="str">
        <f>VLOOKUP(AQ52,Schlüssel!$A$5:$K$14,2)</f>
        <v>SG DJK Rimpar</v>
      </c>
      <c r="AR53" s="345"/>
      <c r="AS53" s="344" t="str">
        <f>VLOOKUP(AS52,Schlüssel!$A$5:$K$14,2)</f>
        <v>RW Lichtenhof Stein 1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2" t="str">
        <f t="shared" si="67"/>
        <v/>
      </c>
      <c r="E54" s="342" t="str">
        <f t="shared" si="67"/>
        <v/>
      </c>
      <c r="F54" s="342" t="str">
        <f t="shared" si="67"/>
        <v/>
      </c>
      <c r="G54" s="342" t="str">
        <f t="shared" si="67"/>
        <v/>
      </c>
      <c r="H54" s="342" t="str">
        <f t="shared" si="67"/>
        <v/>
      </c>
      <c r="I54" s="342" t="str">
        <f t="shared" si="67"/>
        <v/>
      </c>
      <c r="J54" s="342" t="str">
        <f t="shared" si="67"/>
        <v/>
      </c>
      <c r="K54" s="342" t="str">
        <f t="shared" si="67"/>
        <v/>
      </c>
      <c r="L54" s="342" t="str">
        <f t="shared" si="66"/>
        <v/>
      </c>
      <c r="M54" s="342" t="str">
        <f t="shared" si="66"/>
        <v/>
      </c>
      <c r="N54" s="342" t="str">
        <f t="shared" si="66"/>
        <v/>
      </c>
      <c r="O54" s="342" t="str">
        <f t="shared" si="66"/>
        <v/>
      </c>
      <c r="P54" s="342" t="str">
        <f t="shared" si="66"/>
        <v/>
      </c>
      <c r="Q54" s="342" t="str">
        <f t="shared" si="66"/>
        <v/>
      </c>
      <c r="R54" s="342" t="str">
        <f t="shared" si="66"/>
        <v/>
      </c>
      <c r="S54" s="342" t="str">
        <f t="shared" si="66"/>
        <v/>
      </c>
      <c r="T54" s="342" t="str">
        <f t="shared" si="66"/>
        <v/>
      </c>
      <c r="U54" s="343" t="str">
        <f t="shared" si="66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0</v>
      </c>
      <c r="E55" s="340" t="str">
        <f>IF(AD55=0,"",AD55)</f>
        <v/>
      </c>
      <c r="F55" s="340">
        <f>IF(AE55=301,"",AE55)</f>
        <v>0</v>
      </c>
      <c r="G55" s="340" t="str">
        <f>IF(AF55=0,"",AF55)</f>
        <v/>
      </c>
      <c r="H55" s="340">
        <f>IF(AG55=301,"",AG55)</f>
        <v>0</v>
      </c>
      <c r="I55" s="340" t="str">
        <f>IF(AH55=0,"",AH55)</f>
        <v/>
      </c>
      <c r="J55" s="340">
        <f>IF(AI55=301,"",AI55)</f>
        <v>0</v>
      </c>
      <c r="K55" s="340" t="str">
        <f>IF(AJ55=0,"",AJ55)</f>
        <v/>
      </c>
      <c r="L55" s="340">
        <f>IF(AK55=301,"",AK55)</f>
        <v>0</v>
      </c>
      <c r="M55" s="340" t="str">
        <f>IF(AL55=0,"",AL55)</f>
        <v/>
      </c>
      <c r="N55" s="340">
        <f>IF(AM55=301,"",AM55)</f>
        <v>0</v>
      </c>
      <c r="O55" s="340" t="str">
        <f>IF(AN55=0,"",AN55)</f>
        <v/>
      </c>
      <c r="P55" s="340">
        <f>IF(AO55=301,"",AO55)</f>
        <v>0</v>
      </c>
      <c r="Q55" s="340" t="str">
        <f>IF(AP55=0,"",AP55)</f>
        <v/>
      </c>
      <c r="R55" s="340">
        <f>IF(AQ55=301,"",AQ55)</f>
        <v>0</v>
      </c>
      <c r="S55" s="340" t="str">
        <f>IF(AR55=0,"",AR55)</f>
        <v/>
      </c>
      <c r="T55" s="340">
        <f>IF(AS55=301,"",AS55)</f>
        <v>0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0</v>
      </c>
      <c r="AD55" s="374"/>
      <c r="AE55" s="373">
        <f>ABS(INDEX(AE:AE,MATCH(AE52,$AA:$AA,0)+5)+INDEX(AE:AE,MATCH(AE52,$AA:$AA,0)+6)+INDEX(AE:AE,MATCH(AE52,$AA:$AA,0)+7))</f>
        <v>0</v>
      </c>
      <c r="AF55" s="374"/>
      <c r="AG55" s="373">
        <f>ABS(INDEX(AG:AG,MATCH(AG52,$AA:$AA,0)+5)+INDEX(AG:AG,MATCH(AG52,$AA:$AA,0)+6)+INDEX(AG:AG,MATCH(AG52,$AA:$AA,0)+7))</f>
        <v>0</v>
      </c>
      <c r="AH55" s="374"/>
      <c r="AI55" s="373">
        <f>ABS(INDEX(AI:AI,MATCH(AI52,$AA:$AA,0)+5)+INDEX(AI:AI,MATCH(AI52,$AA:$AA,0)+6)+INDEX(AI:AI,MATCH(AI52,$AA:$AA,0)+7))</f>
        <v>0</v>
      </c>
      <c r="AJ55" s="374"/>
      <c r="AK55" s="373">
        <f>ABS(INDEX(AK:AK,MATCH(AK52,$AA:$AA,0)+5)+INDEX(AK:AK,MATCH(AK52,$AA:$AA,0)+6)+INDEX(AK:AK,MATCH(AK52,$AA:$AA,0)+7))</f>
        <v>0</v>
      </c>
      <c r="AL55" s="374"/>
      <c r="AM55" s="373">
        <f>ABS(INDEX(AM:AM,MATCH(AM52,$AA:$AA,0)+5)+INDEX(AM:AM,MATCH(AM52,$AA:$AA,0)+6)+INDEX(AM:AM,MATCH(AM52,$AA:$AA,0)+7))</f>
        <v>0</v>
      </c>
      <c r="AN55" s="374"/>
      <c r="AO55" s="373">
        <f>ABS(INDEX(AO:AO,MATCH(AO52,$AA:$AA,0)+5)+INDEX(AO:AO,MATCH(AO52,$AA:$AA,0)+6)+INDEX(AO:AO,MATCH(AO52,$AA:$AA,0)+7))</f>
        <v>0</v>
      </c>
      <c r="AP55" s="374"/>
      <c r="AQ55" s="373">
        <f>ABS(INDEX(AQ:AQ,MATCH(AQ52,$AA:$AA,0)+5)+INDEX(AQ:AQ,MATCH(AQ52,$AA:$AA,0)+6)+INDEX(AQ:AQ,MATCH(AQ52,$AA:$AA,0)+7))</f>
        <v>0</v>
      </c>
      <c r="AR55" s="374"/>
      <c r="AS55" s="373">
        <f>ABS(INDEX(AS:AS,MATCH(AS52,$AA:$AA,0)+5)+INDEX(AS:AS,MATCH(AS52,$AA:$AA,0)+6)+INDEX(AS:AS,MATCH(AS52,$AA:$AA,0)+7))</f>
        <v>0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0</v>
      </c>
      <c r="E56" s="340" t="str">
        <f>IF(AD56=0,"",AD56)</f>
        <v/>
      </c>
      <c r="F56" s="340">
        <f>IF(AE56=301,"",AE56)</f>
        <v>0</v>
      </c>
      <c r="G56" s="340" t="str">
        <f>IF(AF56=0,"",AF56)</f>
        <v/>
      </c>
      <c r="H56" s="340">
        <f>IF(AG56=301,"",AG56)</f>
        <v>0</v>
      </c>
      <c r="I56" s="340" t="str">
        <f>IF(AH56=0,"",AH56)</f>
        <v/>
      </c>
      <c r="J56" s="340">
        <f>IF(AI56=301,"",AI56)</f>
        <v>0</v>
      </c>
      <c r="K56" s="340" t="str">
        <f>IF(AJ56=0,"",AJ56)</f>
        <v/>
      </c>
      <c r="L56" s="340">
        <f>IF(AK56=301,"",AK56)</f>
        <v>0</v>
      </c>
      <c r="M56" s="340" t="str">
        <f>IF(AL56=0,"",AL56)</f>
        <v/>
      </c>
      <c r="N56" s="340">
        <f>IF(AM56=301,"",AM56)</f>
        <v>0</v>
      </c>
      <c r="O56" s="340" t="str">
        <f>IF(AN56=0,"",AN56)</f>
        <v/>
      </c>
      <c r="P56" s="340">
        <f>IF(AO56=301,"",AO56)</f>
        <v>0</v>
      </c>
      <c r="Q56" s="340" t="str">
        <f>IF(AP56=0,"",AP56)</f>
        <v/>
      </c>
      <c r="R56" s="340">
        <f>IF(AQ56=301,"",AQ56)</f>
        <v>0</v>
      </c>
      <c r="S56" s="340" t="str">
        <f>IF(AR56=0,"",AR56)</f>
        <v/>
      </c>
      <c r="T56" s="340">
        <f>IF(AS56=301,"",AS56)</f>
        <v>0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0</v>
      </c>
      <c r="AD56" s="376"/>
      <c r="AE56" s="375">
        <f>ABS(INDEX(AE:AE,MATCH(AE52,$AA:$AA,0)+8)+INDEX(AE:AE,MATCH(AE52,$AA:$AA,0)+9)+INDEX(AE:AE,MATCH(AE52,$AA:$AA,0)+10))</f>
        <v>0</v>
      </c>
      <c r="AF56" s="376"/>
      <c r="AG56" s="375">
        <f>ABS(INDEX(AG:AG,MATCH(AG52,$AA:$AA,0)+8)+INDEX(AG:AG,MATCH(AG52,$AA:$AA,0)+9)+INDEX(AG:AG,MATCH(AG52,$AA:$AA,0)+10))</f>
        <v>0</v>
      </c>
      <c r="AH56" s="376"/>
      <c r="AI56" s="375">
        <f>ABS(INDEX(AI:AI,MATCH(AI52,$AA:$AA,0)+8)+INDEX(AI:AI,MATCH(AI52,$AA:$AA,0)+9)+INDEX(AI:AI,MATCH(AI52,$AA:$AA,0)+10))</f>
        <v>0</v>
      </c>
      <c r="AJ56" s="376"/>
      <c r="AK56" s="375">
        <f>ABS(INDEX(AK:AK,MATCH(AK52,$AA:$AA,0)+8)+INDEX(AK:AK,MATCH(AK52,$AA:$AA,0)+9)+INDEX(AK:AK,MATCH(AK52,$AA:$AA,0)+10))</f>
        <v>0</v>
      </c>
      <c r="AL56" s="376"/>
      <c r="AM56" s="375">
        <f>ABS(INDEX(AM:AM,MATCH(AM52,$AA:$AA,0)+8)+INDEX(AM:AM,MATCH(AM52,$AA:$AA,0)+9)+INDEX(AM:AM,MATCH(AM52,$AA:$AA,0)+10))</f>
        <v>0</v>
      </c>
      <c r="AN56" s="376"/>
      <c r="AO56" s="375">
        <f>ABS(INDEX(AO:AO,MATCH(AO52,$AA:$AA,0)+8)+INDEX(AO:AO,MATCH(AO52,$AA:$AA,0)+9)+INDEX(AO:AO,MATCH(AO52,$AA:$AA,0)+10))</f>
        <v>0</v>
      </c>
      <c r="AP56" s="376"/>
      <c r="AQ56" s="375">
        <f>ABS(INDEX(AQ:AQ,MATCH(AQ52,$AA:$AA,0)+8)+INDEX(AQ:AQ,MATCH(AQ52,$AA:$AA,0)+9)+INDEX(AQ:AQ,MATCH(AQ52,$AA:$AA,0)+10))</f>
        <v>0</v>
      </c>
      <c r="AR56" s="376"/>
      <c r="AS56" s="375">
        <f>ABS(INDEX(AS:AS,MATCH(AS52,$AA:$AA,0)+8)+INDEX(AS:AS,MATCH(AS52,$AA:$AA,0)+9)+INDEX(AS:AS,MATCH(AS52,$AA:$AA,0)+10))</f>
        <v>0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0</v>
      </c>
      <c r="E57" s="340" t="str">
        <f>IF(AD57=0,"",AD57)</f>
        <v/>
      </c>
      <c r="F57" s="340">
        <f>IF(AE57=301,"",AE57)</f>
        <v>0</v>
      </c>
      <c r="G57" s="340" t="str">
        <f>IF(AF57=0,"",AF57)</f>
        <v/>
      </c>
      <c r="H57" s="340">
        <f>IF(AG57=301,"",AG57)</f>
        <v>0</v>
      </c>
      <c r="I57" s="340" t="str">
        <f>IF(AH57=0,"",AH57)</f>
        <v/>
      </c>
      <c r="J57" s="340">
        <f>IF(AI57=301,"",AI57)</f>
        <v>0</v>
      </c>
      <c r="K57" s="340" t="str">
        <f>IF(AJ57=0,"",AJ57)</f>
        <v/>
      </c>
      <c r="L57" s="340">
        <f>IF(AK57=301,"",AK57)</f>
        <v>0</v>
      </c>
      <c r="M57" s="340" t="str">
        <f>IF(AL57=0,"",AL57)</f>
        <v/>
      </c>
      <c r="N57" s="340">
        <f>IF(AM57=301,"",AM57)</f>
        <v>0</v>
      </c>
      <c r="O57" s="340" t="str">
        <f>IF(AN57=0,"",AN57)</f>
        <v/>
      </c>
      <c r="P57" s="340">
        <f>IF(AO57=301,"",AO57)</f>
        <v>0</v>
      </c>
      <c r="Q57" s="340" t="str">
        <f>IF(AP57=0,"",AP57)</f>
        <v/>
      </c>
      <c r="R57" s="340">
        <f>IF(AQ57=301,"",AQ57)</f>
        <v>0</v>
      </c>
      <c r="S57" s="340" t="str">
        <f>IF(AR57=0,"",AR57)</f>
        <v/>
      </c>
      <c r="T57" s="340">
        <f>IF(AS57=301,"",AS57)</f>
        <v>0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0</v>
      </c>
      <c r="AD57" s="376"/>
      <c r="AE57" s="375">
        <f>ABS(INDEX(AE:AE,MATCH(AE52,$AA:$AA,0)+11)+INDEX(AE:AE,MATCH(AE52,$AA:$AA,0)+12)+INDEX(AE:AE,MATCH(AE52,$AA:$AA,0)+13))</f>
        <v>0</v>
      </c>
      <c r="AF57" s="376"/>
      <c r="AG57" s="375">
        <f>ABS(INDEX(AG:AG,MATCH(AG52,$AA:$AA,0)+11)+INDEX(AG:AG,MATCH(AG52,$AA:$AA,0)+12)+INDEX(AG:AG,MATCH(AG52,$AA:$AA,0)+13))</f>
        <v>0</v>
      </c>
      <c r="AH57" s="376"/>
      <c r="AI57" s="375">
        <f>ABS(INDEX(AI:AI,MATCH(AI52,$AA:$AA,0)+11)+INDEX(AI:AI,MATCH(AI52,$AA:$AA,0)+12)+INDEX(AI:AI,MATCH(AI52,$AA:$AA,0)+13))</f>
        <v>0</v>
      </c>
      <c r="AJ57" s="376"/>
      <c r="AK57" s="375">
        <f>ABS(INDEX(AK:AK,MATCH(AK52,$AA:$AA,0)+11)+INDEX(AK:AK,MATCH(AK52,$AA:$AA,0)+12)+INDEX(AK:AK,MATCH(AK52,$AA:$AA,0)+13))</f>
        <v>0</v>
      </c>
      <c r="AL57" s="376"/>
      <c r="AM57" s="375">
        <f>ABS(INDEX(AM:AM,MATCH(AM52,$AA:$AA,0)+11)+INDEX(AM:AM,MATCH(AM52,$AA:$AA,0)+12)+INDEX(AM:AM,MATCH(AM52,$AA:$AA,0)+13))</f>
        <v>0</v>
      </c>
      <c r="AN57" s="376"/>
      <c r="AO57" s="375">
        <f>ABS(INDEX(AO:AO,MATCH(AO52,$AA:$AA,0)+11)+INDEX(AO:AO,MATCH(AO52,$AA:$AA,0)+12)+INDEX(AO:AO,MATCH(AO52,$AA:$AA,0)+13))</f>
        <v>0</v>
      </c>
      <c r="AP57" s="376"/>
      <c r="AQ57" s="375">
        <f>ABS(INDEX(AQ:AQ,MATCH(AQ52,$AA:$AA,0)+11)+INDEX(AQ:AQ,MATCH(AQ52,$AA:$AA,0)+12)+INDEX(AQ:AQ,MATCH(AQ52,$AA:$AA,0)+13))</f>
        <v>0</v>
      </c>
      <c r="AR57" s="376"/>
      <c r="AS57" s="375">
        <f>ABS(INDEX(AS:AS,MATCH(AS52,$AA:$AA,0)+11)+INDEX(AS:AS,MATCH(AS52,$AA:$AA,0)+12)+INDEX(AS:AS,MATCH(AS52,$AA:$AA,0)+13))</f>
        <v>0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0</v>
      </c>
      <c r="E58" s="340" t="str">
        <f>IF(AD58=0,"",AD58)</f>
        <v/>
      </c>
      <c r="F58" s="340">
        <f>IF(AE58=301,"",AE58)</f>
        <v>0</v>
      </c>
      <c r="G58" s="340" t="str">
        <f>IF(AF58=0,"",AF58)</f>
        <v/>
      </c>
      <c r="H58" s="340">
        <f>IF(AG58=301,"",AG58)</f>
        <v>0</v>
      </c>
      <c r="I58" s="340" t="str">
        <f>IF(AH58=0,"",AH58)</f>
        <v/>
      </c>
      <c r="J58" s="340">
        <f>IF(AI58=301,"",AI58)</f>
        <v>0</v>
      </c>
      <c r="K58" s="340" t="str">
        <f>IF(AJ58=0,"",AJ58)</f>
        <v/>
      </c>
      <c r="L58" s="340">
        <f>IF(AK58=301,"",AK58)</f>
        <v>0</v>
      </c>
      <c r="M58" s="340" t="str">
        <f>IF(AL58=0,"",AL58)</f>
        <v/>
      </c>
      <c r="N58" s="340">
        <f>IF(AM58=301,"",AM58)</f>
        <v>0</v>
      </c>
      <c r="O58" s="340" t="str">
        <f>IF(AN58=0,"",AN58)</f>
        <v/>
      </c>
      <c r="P58" s="340">
        <f>IF(AO58=301,"",AO58)</f>
        <v>0</v>
      </c>
      <c r="Q58" s="340" t="str">
        <f>IF(AP58=0,"",AP58)</f>
        <v/>
      </c>
      <c r="R58" s="340">
        <f>IF(AQ58=301,"",AQ58)</f>
        <v>0</v>
      </c>
      <c r="S58" s="340" t="str">
        <f>IF(AR58=0,"",AR58)</f>
        <v/>
      </c>
      <c r="T58" s="340">
        <f>IF(AS58=301,"",AS58)</f>
        <v>0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0</v>
      </c>
      <c r="AD58" s="376"/>
      <c r="AE58" s="375">
        <f>ABS(INDEX(AE:AE,MATCH(AE52,$AA:$AA,0)+14)+INDEX(AE:AE,MATCH(AE52,$AA:$AA,0)+15)+INDEX(AE:AE,MATCH(AE52,$AA:$AA,0)+16))</f>
        <v>0</v>
      </c>
      <c r="AF58" s="376"/>
      <c r="AG58" s="375">
        <f>ABS(INDEX(AG:AG,MATCH(AG52,$AA:$AA,0)+14)+INDEX(AG:AG,MATCH(AG52,$AA:$AA,0)+15)+INDEX(AG:AG,MATCH(AG52,$AA:$AA,0)+16))</f>
        <v>0</v>
      </c>
      <c r="AH58" s="376"/>
      <c r="AI58" s="375">
        <f>ABS(INDEX(AI:AI,MATCH(AI52,$AA:$AA,0)+14)+INDEX(AI:AI,MATCH(AI52,$AA:$AA,0)+15)+INDEX(AI:AI,MATCH(AI52,$AA:$AA,0)+16))</f>
        <v>0</v>
      </c>
      <c r="AJ58" s="376"/>
      <c r="AK58" s="375">
        <f>ABS(INDEX(AK:AK,MATCH(AK52,$AA:$AA,0)+14)+INDEX(AK:AK,MATCH(AK52,$AA:$AA,0)+15)+INDEX(AK:AK,MATCH(AK52,$AA:$AA,0)+16))</f>
        <v>0</v>
      </c>
      <c r="AL58" s="376"/>
      <c r="AM58" s="375">
        <f>ABS(INDEX(AM:AM,MATCH(AM52,$AA:$AA,0)+14)+INDEX(AM:AM,MATCH(AM52,$AA:$AA,0)+15)+INDEX(AM:AM,MATCH(AM52,$AA:$AA,0)+16))</f>
        <v>0</v>
      </c>
      <c r="AN58" s="376"/>
      <c r="AO58" s="375">
        <f>ABS(INDEX(AO:AO,MATCH(AO52,$AA:$AA,0)+14)+INDEX(AO:AO,MATCH(AO52,$AA:$AA,0)+15)+INDEX(AO:AO,MATCH(AO52,$AA:$AA,0)+16))</f>
        <v>0</v>
      </c>
      <c r="AP58" s="376"/>
      <c r="AQ58" s="375">
        <f>ABS(INDEX(AQ:AQ,MATCH(AQ52,$AA:$AA,0)+14)+INDEX(AQ:AQ,MATCH(AQ52,$AA:$AA,0)+15)+INDEX(AQ:AQ,MATCH(AQ52,$AA:$AA,0)+16))</f>
        <v>0</v>
      </c>
      <c r="AR58" s="376"/>
      <c r="AS58" s="375">
        <f>ABS(INDEX(AS:AS,MATCH(AS52,$AA:$AA,0)+14)+INDEX(AS:AS,MATCH(AS52,$AA:$AA,0)+15)+INDEX(AS:AS,MATCH(AS52,$AA:$AA,0)+16))</f>
        <v>0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0</v>
      </c>
      <c r="E59" s="339" t="str">
        <f>IF(AD59=0,"",AD59)</f>
        <v/>
      </c>
      <c r="F59" s="339">
        <f>IF(AE59=1505,"",AE59)</f>
        <v>0</v>
      </c>
      <c r="G59" s="339" t="str">
        <f>IF(AF59=0,"",AF59)</f>
        <v/>
      </c>
      <c r="H59" s="339">
        <f>IF(AG59=1505,"",AG59)</f>
        <v>0</v>
      </c>
      <c r="I59" s="339" t="str">
        <f>IF(AH59=0,"",AH59)</f>
        <v/>
      </c>
      <c r="J59" s="339">
        <f>IF(AI59=1505,"",AI59)</f>
        <v>0</v>
      </c>
      <c r="K59" s="339" t="str">
        <f>IF(AJ59=0,"",AJ59)</f>
        <v/>
      </c>
      <c r="L59" s="339">
        <f>IF(AK59=1505,"",AK59)</f>
        <v>0</v>
      </c>
      <c r="M59" s="339" t="str">
        <f>IF(AL59=0,"",AL59)</f>
        <v/>
      </c>
      <c r="N59" s="339">
        <f>IF(AM59=1505,"",AM59)</f>
        <v>0</v>
      </c>
      <c r="O59" s="339" t="str">
        <f>IF(AN59=0,"",AN59)</f>
        <v/>
      </c>
      <c r="P59" s="339">
        <f>IF(AO59=1505,"",AO59)</f>
        <v>0</v>
      </c>
      <c r="Q59" s="339" t="str">
        <f>IF(AP59=0,"",AP59)</f>
        <v/>
      </c>
      <c r="R59" s="339">
        <f>IF(AQ59=1505,"",AQ59)</f>
        <v>0</v>
      </c>
      <c r="S59" s="339" t="str">
        <f>IF(AR59=0,"",AR59)</f>
        <v/>
      </c>
      <c r="T59" s="339">
        <f>IF(AS59=1505,"",AS59)</f>
        <v>0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0</v>
      </c>
      <c r="AD59" s="356"/>
      <c r="AE59" s="355">
        <f>SUM(AE55:AE58)</f>
        <v>0</v>
      </c>
      <c r="AF59" s="356"/>
      <c r="AG59" s="355">
        <f>SUM(AG55:AG58)</f>
        <v>0</v>
      </c>
      <c r="AH59" s="356"/>
      <c r="AI59" s="355">
        <f>SUM(AI55:AI58)</f>
        <v>0</v>
      </c>
      <c r="AJ59" s="356"/>
      <c r="AK59" s="355">
        <f>SUM(AK55:AK58)</f>
        <v>0</v>
      </c>
      <c r="AL59" s="356"/>
      <c r="AM59" s="355">
        <f>SUM(AM55:AM58)</f>
        <v>0</v>
      </c>
      <c r="AN59" s="356"/>
      <c r="AO59" s="355">
        <f>SUM(AO55:AO58)</f>
        <v>0</v>
      </c>
      <c r="AP59" s="356"/>
      <c r="AQ59" s="355">
        <f>SUM(AQ55:AQ58)</f>
        <v>0</v>
      </c>
      <c r="AR59" s="356"/>
      <c r="AS59" s="355">
        <f>SUM(AS55:AS58)</f>
        <v>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15.03./16.03.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15.03./16.03.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Brunnthal Max Munich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9">
        <f>IF(AD67="","",AD67)</f>
        <v>0</v>
      </c>
      <c r="F67" s="75" t="str">
        <f t="shared" ref="F67:F80" si="69">IF(AE67=0,"",AE67)</f>
        <v/>
      </c>
      <c r="G67" s="349">
        <f>IF(AF67="","",AF67)</f>
        <v>0</v>
      </c>
      <c r="H67" s="75" t="str">
        <f t="shared" ref="H67:H80" si="70">IF(AG67=0,"",AG67)</f>
        <v/>
      </c>
      <c r="I67" s="349">
        <f>IF(AH67="","",AH67)</f>
        <v>0</v>
      </c>
      <c r="J67" s="75" t="str">
        <f t="shared" ref="J67:J80" si="71">IF(AI67=0,"",AI67)</f>
        <v/>
      </c>
      <c r="K67" s="349">
        <f>IF(AJ67="","",AJ67)</f>
        <v>0</v>
      </c>
      <c r="L67" s="75" t="str">
        <f t="shared" ref="L67:L80" si="72">IF(AK67=0,"",AK67)</f>
        <v/>
      </c>
      <c r="M67" s="349">
        <f>IF(AL67="","",AL67)</f>
        <v>0</v>
      </c>
      <c r="N67" s="75" t="str">
        <f>IF(AM67=0,"",AM67)</f>
        <v/>
      </c>
      <c r="O67" s="349">
        <f>IF(AN67="","",AN67)</f>
        <v>0</v>
      </c>
      <c r="P67" s="75" t="str">
        <f t="shared" ref="P67:P80" si="73">IF(AO67=0,"",AO67)</f>
        <v/>
      </c>
      <c r="Q67" s="349">
        <f>IF(AP67="","",AP67)</f>
        <v>0</v>
      </c>
      <c r="R67" s="75" t="str">
        <f t="shared" ref="R67:R80" si="74">IF(AQ67=0,"",AQ67)</f>
        <v/>
      </c>
      <c r="S67" s="349">
        <f>IF(AR67="","",AR67)</f>
        <v>0</v>
      </c>
      <c r="T67" s="75" t="str">
        <f t="shared" ref="T67:T80" si="75">IF(AS67=0,"",AS67)</f>
        <v/>
      </c>
      <c r="U67" s="349">
        <f>IF(AT67="","",AT67)</f>
        <v>0</v>
      </c>
      <c r="V67" s="75" t="str">
        <f t="shared" ref="V67:V80" si="76">IF(AU67=0,"",AU67)</f>
        <v/>
      </c>
      <c r="W67" s="349">
        <f>IF(AV67="","",AV67)</f>
        <v>0</v>
      </c>
      <c r="Z67" s="352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8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9">
        <f>IF(AD70="","",AD70)</f>
        <v>0</v>
      </c>
      <c r="F70" s="75" t="str">
        <f t="shared" si="69"/>
        <v/>
      </c>
      <c r="G70" s="349">
        <f>IF(AF70="","",AF70)</f>
        <v>0</v>
      </c>
      <c r="H70" s="75" t="str">
        <f t="shared" si="70"/>
        <v/>
      </c>
      <c r="I70" s="349">
        <f>IF(AH70="","",AH70)</f>
        <v>0</v>
      </c>
      <c r="J70" s="75" t="str">
        <f t="shared" si="71"/>
        <v/>
      </c>
      <c r="K70" s="349">
        <f>IF(AJ70="","",AJ70)</f>
        <v>0</v>
      </c>
      <c r="L70" s="75" t="str">
        <f t="shared" si="72"/>
        <v/>
      </c>
      <c r="M70" s="349">
        <f>IF(AL70="","",AL70)</f>
        <v>0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0</v>
      </c>
      <c r="R70" s="75" t="str">
        <f t="shared" si="74"/>
        <v/>
      </c>
      <c r="S70" s="349">
        <f>IF(AR70="","",AR70)</f>
        <v>0</v>
      </c>
      <c r="T70" s="75" t="str">
        <f t="shared" si="75"/>
        <v/>
      </c>
      <c r="U70" s="349">
        <f>IF(AT70="","",AT70)</f>
        <v>0</v>
      </c>
      <c r="V70" s="75" t="str">
        <f t="shared" si="76"/>
        <v/>
      </c>
      <c r="W70" s="349">
        <f>IF(AV70="","",AV70)</f>
        <v>0</v>
      </c>
      <c r="Z70" s="352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8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9">
        <f>IF(AD73="","",AD73)</f>
        <v>0</v>
      </c>
      <c r="F73" s="75" t="str">
        <f t="shared" si="69"/>
        <v/>
      </c>
      <c r="G73" s="349">
        <f>IF(AF73="","",AF73)</f>
        <v>0</v>
      </c>
      <c r="H73" s="75" t="str">
        <f t="shared" si="70"/>
        <v/>
      </c>
      <c r="I73" s="349">
        <f>IF(AH73="","",AH73)</f>
        <v>0</v>
      </c>
      <c r="J73" s="75" t="str">
        <f t="shared" si="71"/>
        <v/>
      </c>
      <c r="K73" s="349">
        <f>IF(AJ73="","",AJ73)</f>
        <v>0</v>
      </c>
      <c r="L73" s="75" t="str">
        <f t="shared" si="72"/>
        <v/>
      </c>
      <c r="M73" s="349">
        <f>IF(AL73="","",AL73)</f>
        <v>0</v>
      </c>
      <c r="N73" s="75" t="str">
        <f t="shared" si="89"/>
        <v/>
      </c>
      <c r="O73" s="349">
        <f>IF(AN73="","",AN73)</f>
        <v>0</v>
      </c>
      <c r="P73" s="75" t="str">
        <f t="shared" si="73"/>
        <v/>
      </c>
      <c r="Q73" s="349">
        <f>IF(AP73="","",AP73)</f>
        <v>0</v>
      </c>
      <c r="R73" s="75" t="str">
        <f t="shared" si="74"/>
        <v/>
      </c>
      <c r="S73" s="349">
        <f>IF(AR73="","",AR73)</f>
        <v>0</v>
      </c>
      <c r="T73" s="75" t="str">
        <f t="shared" si="75"/>
        <v/>
      </c>
      <c r="U73" s="349">
        <f>IF(AT73="","",AT73)</f>
        <v>0</v>
      </c>
      <c r="V73" s="75" t="str">
        <f t="shared" si="76"/>
        <v/>
      </c>
      <c r="W73" s="349">
        <f>IF(AV73="","",AV73)</f>
        <v>0</v>
      </c>
      <c r="Z73" s="352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9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 t="str">
        <f t="shared" si="72"/>
        <v/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 t="str">
        <f t="shared" si="76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8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9">
        <f>IF(AD76="","",AD76)</f>
        <v>0</v>
      </c>
      <c r="F76" s="75" t="str">
        <f t="shared" si="69"/>
        <v/>
      </c>
      <c r="G76" s="349">
        <f>IF(AF76="","",AF76)</f>
        <v>0</v>
      </c>
      <c r="H76" s="75" t="str">
        <f t="shared" si="70"/>
        <v/>
      </c>
      <c r="I76" s="349">
        <f>IF(AH76="","",AH76)</f>
        <v>0</v>
      </c>
      <c r="J76" s="75" t="str">
        <f t="shared" si="71"/>
        <v/>
      </c>
      <c r="K76" s="349">
        <f>IF(AJ76="","",AJ76)</f>
        <v>0</v>
      </c>
      <c r="L76" s="75" t="str">
        <f t="shared" si="72"/>
        <v/>
      </c>
      <c r="M76" s="349">
        <f>IF(AL76="","",AL76)</f>
        <v>0</v>
      </c>
      <c r="N76" s="75" t="str">
        <f t="shared" si="89"/>
        <v/>
      </c>
      <c r="O76" s="349">
        <f>IF(AN76="","",AN76)</f>
        <v>0</v>
      </c>
      <c r="P76" s="75" t="str">
        <f t="shared" si="73"/>
        <v/>
      </c>
      <c r="Q76" s="349">
        <f>IF(AP76="","",AP76)</f>
        <v>0</v>
      </c>
      <c r="R76" s="75" t="str">
        <f t="shared" si="74"/>
        <v/>
      </c>
      <c r="S76" s="349">
        <f>IF(AR76="","",AR76)</f>
        <v>0</v>
      </c>
      <c r="T76" s="75" t="str">
        <f t="shared" si="75"/>
        <v/>
      </c>
      <c r="U76" s="349">
        <f>IF(AT76="","",AT76)</f>
        <v>0</v>
      </c>
      <c r="V76" s="75" t="str">
        <f t="shared" si="76"/>
        <v/>
      </c>
      <c r="W76" s="349">
        <f>IF(AV76="","",AV76)</f>
        <v>0</v>
      </c>
      <c r="Z76" s="352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7">
        <f t="shared" si="100"/>
        <v>4</v>
      </c>
      <c r="E82" s="347" t="str">
        <f t="shared" si="100"/>
        <v/>
      </c>
      <c r="F82" s="347">
        <f t="shared" si="100"/>
        <v>7</v>
      </c>
      <c r="G82" s="347" t="str">
        <f t="shared" si="100"/>
        <v/>
      </c>
      <c r="H82" s="347">
        <f t="shared" si="100"/>
        <v>2</v>
      </c>
      <c r="I82" s="347" t="str">
        <f t="shared" si="100"/>
        <v/>
      </c>
      <c r="J82" s="347">
        <f t="shared" si="100"/>
        <v>5</v>
      </c>
      <c r="K82" s="347" t="str">
        <f t="shared" si="100"/>
        <v/>
      </c>
      <c r="L82" s="347">
        <f t="shared" si="100"/>
        <v>8</v>
      </c>
      <c r="M82" s="347" t="str">
        <f t="shared" si="100"/>
        <v/>
      </c>
      <c r="N82" s="347">
        <f t="shared" si="100"/>
        <v>1</v>
      </c>
      <c r="O82" s="347" t="str">
        <f t="shared" si="100"/>
        <v/>
      </c>
      <c r="P82" s="347">
        <f t="shared" si="100"/>
        <v>10</v>
      </c>
      <c r="Q82" s="347" t="str">
        <f t="shared" si="100"/>
        <v/>
      </c>
      <c r="R82" s="347">
        <f t="shared" ref="L82:U84" si="101">IF(AQ82=0,"",AQ82)</f>
        <v>9</v>
      </c>
      <c r="S82" s="347" t="str">
        <f t="shared" si="101"/>
        <v/>
      </c>
      <c r="T82" s="347">
        <f t="shared" si="101"/>
        <v>6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VLOOKUP($AA62,Schlüssel!$A$5:$DG$14,83)</f>
        <v>4</v>
      </c>
      <c r="AD82" s="372"/>
      <c r="AE82" s="371">
        <f>VLOOKUP($AA62,Schlüssel!$A$5:$EK$14,84)</f>
        <v>7</v>
      </c>
      <c r="AF82" s="372"/>
      <c r="AG82" s="371">
        <f>VLOOKUP($AA62,Schlüssel!$A$5:$EK$14,85)</f>
        <v>2</v>
      </c>
      <c r="AH82" s="372"/>
      <c r="AI82" s="371">
        <f>VLOOKUP($AA62,Schlüssel!$A$5:$EK$14,86)</f>
        <v>5</v>
      </c>
      <c r="AJ82" s="372"/>
      <c r="AK82" s="371">
        <f>VLOOKUP($AA62,Schlüssel!$A$5:$EK$14,87)</f>
        <v>8</v>
      </c>
      <c r="AL82" s="372"/>
      <c r="AM82" s="371">
        <f>VLOOKUP($AA62,Schlüssel!$A$5:$EK$14,88)</f>
        <v>1</v>
      </c>
      <c r="AN82" s="372"/>
      <c r="AO82" s="371">
        <f>VLOOKUP($AA62,Schlüssel!$A$5:$EK$14,89)</f>
        <v>10</v>
      </c>
      <c r="AP82" s="372"/>
      <c r="AQ82" s="371">
        <f>VLOOKUP($AA62,Schlüssel!$A$5:$EK$14,90)</f>
        <v>9</v>
      </c>
      <c r="AR82" s="372"/>
      <c r="AS82" s="371">
        <f>VLOOKUP($AA62,Schlüssel!$A$5:$EK$14,91)</f>
        <v>6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4" t="str">
        <f t="shared" si="102"/>
        <v>SG DJK Rimpar</v>
      </c>
      <c r="E83" s="345" t="str">
        <f t="shared" si="102"/>
        <v/>
      </c>
      <c r="F83" s="344" t="str">
        <f t="shared" si="102"/>
        <v>Schanzer Ingolstadt 1</v>
      </c>
      <c r="G83" s="345" t="str">
        <f t="shared" si="102"/>
        <v/>
      </c>
      <c r="H83" s="344" t="str">
        <f t="shared" si="102"/>
        <v>Bajuwaren München 1</v>
      </c>
      <c r="I83" s="345" t="str">
        <f t="shared" si="102"/>
        <v/>
      </c>
      <c r="J83" s="344" t="str">
        <f t="shared" si="102"/>
        <v>RW Lichtenhof Stein 1</v>
      </c>
      <c r="K83" s="345" t="str">
        <f t="shared" si="102"/>
        <v/>
      </c>
      <c r="L83" s="344" t="str">
        <f t="shared" si="101"/>
        <v>BC EMAX Unterföhring 2</v>
      </c>
      <c r="M83" s="345" t="str">
        <f t="shared" si="101"/>
        <v/>
      </c>
      <c r="N83" s="344" t="str">
        <f t="shared" si="101"/>
        <v>BC Comet Nürnberg</v>
      </c>
      <c r="O83" s="345" t="str">
        <f t="shared" si="101"/>
        <v/>
      </c>
      <c r="P83" s="344" t="str">
        <f t="shared" si="101"/>
        <v>High Roller Rosenheim 1</v>
      </c>
      <c r="Q83" s="345" t="str">
        <f t="shared" si="101"/>
        <v/>
      </c>
      <c r="R83" s="344" t="str">
        <f t="shared" si="101"/>
        <v>Bowlinghaus Bamberg 1</v>
      </c>
      <c r="S83" s="345" t="str">
        <f t="shared" si="101"/>
        <v/>
      </c>
      <c r="T83" s="344" t="str">
        <f t="shared" si="101"/>
        <v>SG Rottendorf 1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SG DJK Rimpar</v>
      </c>
      <c r="AD83" s="345"/>
      <c r="AE83" s="344" t="str">
        <f>VLOOKUP(AE82,Schlüssel!$A$5:$K$14,2)</f>
        <v>Schanzer Ingolstadt 1</v>
      </c>
      <c r="AF83" s="345"/>
      <c r="AG83" s="344" t="str">
        <f>VLOOKUP(AG82,Schlüssel!$A$5:$K$14,2)</f>
        <v>Bajuwaren München 1</v>
      </c>
      <c r="AH83" s="345"/>
      <c r="AI83" s="344" t="str">
        <f>VLOOKUP(AI82,Schlüssel!$A$5:$K$14,2)</f>
        <v>RW Lichtenhof Stein 1</v>
      </c>
      <c r="AJ83" s="345"/>
      <c r="AK83" s="344" t="str">
        <f>VLOOKUP(AK82,Schlüssel!$A$5:$K$14,2)</f>
        <v>BC EMAX Unterföhring 2</v>
      </c>
      <c r="AL83" s="345"/>
      <c r="AM83" s="344" t="str">
        <f>VLOOKUP(AM82,Schlüssel!$A$5:$K$14,2)</f>
        <v>BC Comet Nürnberg</v>
      </c>
      <c r="AN83" s="345"/>
      <c r="AO83" s="344" t="str">
        <f>VLOOKUP(AO82,Schlüssel!$A$5:$K$14,2)</f>
        <v>High Roller Rosenheim 1</v>
      </c>
      <c r="AP83" s="345"/>
      <c r="AQ83" s="344" t="str">
        <f>VLOOKUP(AQ82,Schlüssel!$A$5:$K$14,2)</f>
        <v>Bowlinghaus Bamberg 1</v>
      </c>
      <c r="AR83" s="345"/>
      <c r="AS83" s="344" t="str">
        <f>VLOOKUP(AS82,Schlüssel!$A$5:$K$14,2)</f>
        <v>SG Rottendorf 1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2" t="str">
        <f t="shared" si="102"/>
        <v/>
      </c>
      <c r="E84" s="342" t="str">
        <f t="shared" si="102"/>
        <v/>
      </c>
      <c r="F84" s="342" t="str">
        <f t="shared" si="102"/>
        <v/>
      </c>
      <c r="G84" s="342" t="str">
        <f t="shared" si="102"/>
        <v/>
      </c>
      <c r="H84" s="342" t="str">
        <f t="shared" si="102"/>
        <v/>
      </c>
      <c r="I84" s="342" t="str">
        <f t="shared" si="102"/>
        <v/>
      </c>
      <c r="J84" s="342" t="str">
        <f t="shared" si="102"/>
        <v/>
      </c>
      <c r="K84" s="342" t="str">
        <f t="shared" si="102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3">IF(AA85=0,"",AA85)</f>
        <v>Spieler 1</v>
      </c>
      <c r="C85" s="367" t="str">
        <f t="shared" si="103"/>
        <v/>
      </c>
      <c r="D85" s="340">
        <f>IF(AC85=301,"",AC85)</f>
        <v>0</v>
      </c>
      <c r="E85" s="340" t="str">
        <f>IF(AD85=0,"",AD85)</f>
        <v/>
      </c>
      <c r="F85" s="340">
        <f>IF(AE85=301,"",AE85)</f>
        <v>0</v>
      </c>
      <c r="G85" s="340" t="str">
        <f>IF(AF85=0,"",AF85)</f>
        <v/>
      </c>
      <c r="H85" s="340">
        <f>IF(AG85=301,"",AG85)</f>
        <v>0</v>
      </c>
      <c r="I85" s="340" t="str">
        <f>IF(AH85=0,"",AH85)</f>
        <v/>
      </c>
      <c r="J85" s="340">
        <f>IF(AI85=301,"",AI85)</f>
        <v>0</v>
      </c>
      <c r="K85" s="340" t="str">
        <f>IF(AJ85=0,"",AJ85)</f>
        <v/>
      </c>
      <c r="L85" s="340">
        <f>IF(AK85=301,"",AK85)</f>
        <v>0</v>
      </c>
      <c r="M85" s="340" t="str">
        <f>IF(AL85=0,"",AL85)</f>
        <v/>
      </c>
      <c r="N85" s="340">
        <f>IF(AM85=301,"",AM85)</f>
        <v>0</v>
      </c>
      <c r="O85" s="340" t="str">
        <f>IF(AN85=0,"",AN85)</f>
        <v/>
      </c>
      <c r="P85" s="340">
        <f>IF(AO85=301,"",AO85)</f>
        <v>0</v>
      </c>
      <c r="Q85" s="340" t="str">
        <f>IF(AP85=0,"",AP85)</f>
        <v/>
      </c>
      <c r="R85" s="340">
        <f>IF(AQ85=301,"",AQ85)</f>
        <v>0</v>
      </c>
      <c r="S85" s="340" t="str">
        <f>IF(AR85=0,"",AR85)</f>
        <v/>
      </c>
      <c r="T85" s="340">
        <f>IF(AS85=301,"",AS85)</f>
        <v>0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0</v>
      </c>
      <c r="AD85" s="374"/>
      <c r="AE85" s="373">
        <f>ABS(INDEX(AE:AE,MATCH(AE82,$AA:$AA,0)+5)+INDEX(AE:AE,MATCH(AE82,$AA:$AA,0)+6)+INDEX(AE:AE,MATCH(AE82,$AA:$AA,0)+7))</f>
        <v>0</v>
      </c>
      <c r="AF85" s="374"/>
      <c r="AG85" s="373">
        <f>ABS(INDEX(AG:AG,MATCH(AG82,$AA:$AA,0)+5)+INDEX(AG:AG,MATCH(AG82,$AA:$AA,0)+6)+INDEX(AG:AG,MATCH(AG82,$AA:$AA,0)+7))</f>
        <v>0</v>
      </c>
      <c r="AH85" s="374"/>
      <c r="AI85" s="373">
        <f>ABS(INDEX(AI:AI,MATCH(AI82,$AA:$AA,0)+5)+INDEX(AI:AI,MATCH(AI82,$AA:$AA,0)+6)+INDEX(AI:AI,MATCH(AI82,$AA:$AA,0)+7))</f>
        <v>0</v>
      </c>
      <c r="AJ85" s="374"/>
      <c r="AK85" s="373">
        <f>ABS(INDEX(AK:AK,MATCH(AK82,$AA:$AA,0)+5)+INDEX(AK:AK,MATCH(AK82,$AA:$AA,0)+6)+INDEX(AK:AK,MATCH(AK82,$AA:$AA,0)+7))</f>
        <v>0</v>
      </c>
      <c r="AL85" s="374"/>
      <c r="AM85" s="373">
        <f>ABS(INDEX(AM:AM,MATCH(AM82,$AA:$AA,0)+5)+INDEX(AM:AM,MATCH(AM82,$AA:$AA,0)+6)+INDEX(AM:AM,MATCH(AM82,$AA:$AA,0)+7))</f>
        <v>0</v>
      </c>
      <c r="AN85" s="374"/>
      <c r="AO85" s="373">
        <f>ABS(INDEX(AO:AO,MATCH(AO82,$AA:$AA,0)+5)+INDEX(AO:AO,MATCH(AO82,$AA:$AA,0)+6)+INDEX(AO:AO,MATCH(AO82,$AA:$AA,0)+7))</f>
        <v>0</v>
      </c>
      <c r="AP85" s="374"/>
      <c r="AQ85" s="373">
        <f>ABS(INDEX(AQ:AQ,MATCH(AQ82,$AA:$AA,0)+5)+INDEX(AQ:AQ,MATCH(AQ82,$AA:$AA,0)+6)+INDEX(AQ:AQ,MATCH(AQ82,$AA:$AA,0)+7))</f>
        <v>0</v>
      </c>
      <c r="AR85" s="374"/>
      <c r="AS85" s="373">
        <f>ABS(INDEX(AS:AS,MATCH(AS82,$AA:$AA,0)+5)+INDEX(AS:AS,MATCH(AS82,$AA:$AA,0)+6)+INDEX(AS:AS,MATCH(AS82,$AA:$AA,0)+7))</f>
        <v>0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3"/>
        <v>Spieler 2</v>
      </c>
      <c r="C86" s="367" t="str">
        <f t="shared" si="103"/>
        <v/>
      </c>
      <c r="D86" s="340">
        <f>IF(AC86=301,"",AC86)</f>
        <v>0</v>
      </c>
      <c r="E86" s="340" t="str">
        <f>IF(AD86=0,"",AD86)</f>
        <v/>
      </c>
      <c r="F86" s="340">
        <f>IF(AE86=301,"",AE86)</f>
        <v>0</v>
      </c>
      <c r="G86" s="340" t="str">
        <f>IF(AF86=0,"",AF86)</f>
        <v/>
      </c>
      <c r="H86" s="340">
        <f>IF(AG86=301,"",AG86)</f>
        <v>0</v>
      </c>
      <c r="I86" s="340" t="str">
        <f>IF(AH86=0,"",AH86)</f>
        <v/>
      </c>
      <c r="J86" s="340">
        <f>IF(AI86=301,"",AI86)</f>
        <v>0</v>
      </c>
      <c r="K86" s="340" t="str">
        <f>IF(AJ86=0,"",AJ86)</f>
        <v/>
      </c>
      <c r="L86" s="340">
        <f>IF(AK86=301,"",AK86)</f>
        <v>0</v>
      </c>
      <c r="M86" s="340" t="str">
        <f>IF(AL86=0,"",AL86)</f>
        <v/>
      </c>
      <c r="N86" s="340">
        <f>IF(AM86=301,"",AM86)</f>
        <v>0</v>
      </c>
      <c r="O86" s="340" t="str">
        <f>IF(AN86=0,"",AN86)</f>
        <v/>
      </c>
      <c r="P86" s="340">
        <f>IF(AO86=301,"",AO86)</f>
        <v>0</v>
      </c>
      <c r="Q86" s="340" t="str">
        <f>IF(AP86=0,"",AP86)</f>
        <v/>
      </c>
      <c r="R86" s="340">
        <f>IF(AQ86=301,"",AQ86)</f>
        <v>0</v>
      </c>
      <c r="S86" s="340" t="str">
        <f>IF(AR86=0,"",AR86)</f>
        <v/>
      </c>
      <c r="T86" s="340">
        <f>IF(AS86=301,"",AS86)</f>
        <v>0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0</v>
      </c>
      <c r="AD86" s="376"/>
      <c r="AE86" s="375">
        <f>ABS(INDEX(AE:AE,MATCH(AE82,$AA:$AA,0)+8)+INDEX(AE:AE,MATCH(AE82,$AA:$AA,0)+9)+INDEX(AE:AE,MATCH(AE82,$AA:$AA,0)+10))</f>
        <v>0</v>
      </c>
      <c r="AF86" s="376"/>
      <c r="AG86" s="375">
        <f>ABS(INDEX(AG:AG,MATCH(AG82,$AA:$AA,0)+8)+INDEX(AG:AG,MATCH(AG82,$AA:$AA,0)+9)+INDEX(AG:AG,MATCH(AG82,$AA:$AA,0)+10))</f>
        <v>0</v>
      </c>
      <c r="AH86" s="376"/>
      <c r="AI86" s="375">
        <f>ABS(INDEX(AI:AI,MATCH(AI82,$AA:$AA,0)+8)+INDEX(AI:AI,MATCH(AI82,$AA:$AA,0)+9)+INDEX(AI:AI,MATCH(AI82,$AA:$AA,0)+10))</f>
        <v>0</v>
      </c>
      <c r="AJ86" s="376"/>
      <c r="AK86" s="375">
        <f>ABS(INDEX(AK:AK,MATCH(AK82,$AA:$AA,0)+8)+INDEX(AK:AK,MATCH(AK82,$AA:$AA,0)+9)+INDEX(AK:AK,MATCH(AK82,$AA:$AA,0)+10))</f>
        <v>0</v>
      </c>
      <c r="AL86" s="376"/>
      <c r="AM86" s="375">
        <f>ABS(INDEX(AM:AM,MATCH(AM82,$AA:$AA,0)+8)+INDEX(AM:AM,MATCH(AM82,$AA:$AA,0)+9)+INDEX(AM:AM,MATCH(AM82,$AA:$AA,0)+10))</f>
        <v>0</v>
      </c>
      <c r="AN86" s="376"/>
      <c r="AO86" s="375">
        <f>ABS(INDEX(AO:AO,MATCH(AO82,$AA:$AA,0)+8)+INDEX(AO:AO,MATCH(AO82,$AA:$AA,0)+9)+INDEX(AO:AO,MATCH(AO82,$AA:$AA,0)+10))</f>
        <v>0</v>
      </c>
      <c r="AP86" s="376"/>
      <c r="AQ86" s="375">
        <f>ABS(INDEX(AQ:AQ,MATCH(AQ82,$AA:$AA,0)+8)+INDEX(AQ:AQ,MATCH(AQ82,$AA:$AA,0)+9)+INDEX(AQ:AQ,MATCH(AQ82,$AA:$AA,0)+10))</f>
        <v>0</v>
      </c>
      <c r="AR86" s="376"/>
      <c r="AS86" s="375">
        <f>ABS(INDEX(AS:AS,MATCH(AS82,$AA:$AA,0)+8)+INDEX(AS:AS,MATCH(AS82,$AA:$AA,0)+9)+INDEX(AS:AS,MATCH(AS82,$AA:$AA,0)+10))</f>
        <v>0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3"/>
        <v>Spieler 3</v>
      </c>
      <c r="C87" s="367" t="str">
        <f t="shared" si="103"/>
        <v/>
      </c>
      <c r="D87" s="340">
        <f>IF(AC87=301,"",AC87)</f>
        <v>0</v>
      </c>
      <c r="E87" s="340" t="str">
        <f>IF(AD87=0,"",AD87)</f>
        <v/>
      </c>
      <c r="F87" s="340">
        <f>IF(AE87=301,"",AE87)</f>
        <v>0</v>
      </c>
      <c r="G87" s="340" t="str">
        <f>IF(AF87=0,"",AF87)</f>
        <v/>
      </c>
      <c r="H87" s="340">
        <f>IF(AG87=301,"",AG87)</f>
        <v>0</v>
      </c>
      <c r="I87" s="340" t="str">
        <f>IF(AH87=0,"",AH87)</f>
        <v/>
      </c>
      <c r="J87" s="340">
        <f>IF(AI87=301,"",AI87)</f>
        <v>0</v>
      </c>
      <c r="K87" s="340" t="str">
        <f>IF(AJ87=0,"",AJ87)</f>
        <v/>
      </c>
      <c r="L87" s="340">
        <f>IF(AK87=301,"",AK87)</f>
        <v>0</v>
      </c>
      <c r="M87" s="340" t="str">
        <f>IF(AL87=0,"",AL87)</f>
        <v/>
      </c>
      <c r="N87" s="340">
        <f>IF(AM87=301,"",AM87)</f>
        <v>0</v>
      </c>
      <c r="O87" s="340" t="str">
        <f>IF(AN87=0,"",AN87)</f>
        <v/>
      </c>
      <c r="P87" s="340">
        <f>IF(AO87=301,"",AO87)</f>
        <v>0</v>
      </c>
      <c r="Q87" s="340" t="str">
        <f>IF(AP87=0,"",AP87)</f>
        <v/>
      </c>
      <c r="R87" s="340">
        <f>IF(AQ87=301,"",AQ87)</f>
        <v>0</v>
      </c>
      <c r="S87" s="340" t="str">
        <f>IF(AR87=0,"",AR87)</f>
        <v/>
      </c>
      <c r="T87" s="340">
        <f>IF(AS87=301,"",AS87)</f>
        <v>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0</v>
      </c>
      <c r="AD87" s="376"/>
      <c r="AE87" s="375">
        <f>ABS(INDEX(AE:AE,MATCH(AE82,$AA:$AA,0)+11)+INDEX(AE:AE,MATCH(AE82,$AA:$AA,0)+12)+INDEX(AE:AE,MATCH(AE82,$AA:$AA,0)+13))</f>
        <v>0</v>
      </c>
      <c r="AF87" s="376"/>
      <c r="AG87" s="375">
        <f>ABS(INDEX(AG:AG,MATCH(AG82,$AA:$AA,0)+11)+INDEX(AG:AG,MATCH(AG82,$AA:$AA,0)+12)+INDEX(AG:AG,MATCH(AG82,$AA:$AA,0)+13))</f>
        <v>0</v>
      </c>
      <c r="AH87" s="376"/>
      <c r="AI87" s="375">
        <f>ABS(INDEX(AI:AI,MATCH(AI82,$AA:$AA,0)+11)+INDEX(AI:AI,MATCH(AI82,$AA:$AA,0)+12)+INDEX(AI:AI,MATCH(AI82,$AA:$AA,0)+13))</f>
        <v>0</v>
      </c>
      <c r="AJ87" s="376"/>
      <c r="AK87" s="375">
        <f>ABS(INDEX(AK:AK,MATCH(AK82,$AA:$AA,0)+11)+INDEX(AK:AK,MATCH(AK82,$AA:$AA,0)+12)+INDEX(AK:AK,MATCH(AK82,$AA:$AA,0)+13))</f>
        <v>0</v>
      </c>
      <c r="AL87" s="376"/>
      <c r="AM87" s="375">
        <f>ABS(INDEX(AM:AM,MATCH(AM82,$AA:$AA,0)+11)+INDEX(AM:AM,MATCH(AM82,$AA:$AA,0)+12)+INDEX(AM:AM,MATCH(AM82,$AA:$AA,0)+13))</f>
        <v>0</v>
      </c>
      <c r="AN87" s="376"/>
      <c r="AO87" s="375">
        <f>ABS(INDEX(AO:AO,MATCH(AO82,$AA:$AA,0)+11)+INDEX(AO:AO,MATCH(AO82,$AA:$AA,0)+12)+INDEX(AO:AO,MATCH(AO82,$AA:$AA,0)+13))</f>
        <v>0</v>
      </c>
      <c r="AP87" s="376"/>
      <c r="AQ87" s="375">
        <f>ABS(INDEX(AQ:AQ,MATCH(AQ82,$AA:$AA,0)+11)+INDEX(AQ:AQ,MATCH(AQ82,$AA:$AA,0)+12)+INDEX(AQ:AQ,MATCH(AQ82,$AA:$AA,0)+13))</f>
        <v>0</v>
      </c>
      <c r="AR87" s="376"/>
      <c r="AS87" s="375">
        <f>ABS(INDEX(AS:AS,MATCH(AS82,$AA:$AA,0)+11)+INDEX(AS:AS,MATCH(AS82,$AA:$AA,0)+12)+INDEX(AS:AS,MATCH(AS82,$AA:$AA,0)+13))</f>
        <v>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3"/>
        <v>Spieler 4</v>
      </c>
      <c r="C88" s="367" t="str">
        <f t="shared" si="103"/>
        <v/>
      </c>
      <c r="D88" s="340">
        <f>IF(AC88=301,"",AC88)</f>
        <v>0</v>
      </c>
      <c r="E88" s="340" t="str">
        <f>IF(AD88=0,"",AD88)</f>
        <v/>
      </c>
      <c r="F88" s="340">
        <f>IF(AE88=301,"",AE88)</f>
        <v>0</v>
      </c>
      <c r="G88" s="340" t="str">
        <f>IF(AF88=0,"",AF88)</f>
        <v/>
      </c>
      <c r="H88" s="340">
        <f>IF(AG88=301,"",AG88)</f>
        <v>0</v>
      </c>
      <c r="I88" s="340" t="str">
        <f>IF(AH88=0,"",AH88)</f>
        <v/>
      </c>
      <c r="J88" s="340">
        <f>IF(AI88=301,"",AI88)</f>
        <v>0</v>
      </c>
      <c r="K88" s="340" t="str">
        <f>IF(AJ88=0,"",AJ88)</f>
        <v/>
      </c>
      <c r="L88" s="340">
        <f>IF(AK88=301,"",AK88)</f>
        <v>0</v>
      </c>
      <c r="M88" s="340" t="str">
        <f>IF(AL88=0,"",AL88)</f>
        <v/>
      </c>
      <c r="N88" s="340">
        <f>IF(AM88=301,"",AM88)</f>
        <v>0</v>
      </c>
      <c r="O88" s="340" t="str">
        <f>IF(AN88=0,"",AN88)</f>
        <v/>
      </c>
      <c r="P88" s="340">
        <f>IF(AO88=301,"",AO88)</f>
        <v>0</v>
      </c>
      <c r="Q88" s="340" t="str">
        <f>IF(AP88=0,"",AP88)</f>
        <v/>
      </c>
      <c r="R88" s="340">
        <f>IF(AQ88=301,"",AQ88)</f>
        <v>0</v>
      </c>
      <c r="S88" s="340" t="str">
        <f>IF(AR88=0,"",AR88)</f>
        <v/>
      </c>
      <c r="T88" s="340">
        <f>IF(AS88=301,"",AS88)</f>
        <v>0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0</v>
      </c>
      <c r="AD88" s="376"/>
      <c r="AE88" s="375">
        <f>ABS(INDEX(AE:AE,MATCH(AE82,$AA:$AA,0)+14)+INDEX(AE:AE,MATCH(AE82,$AA:$AA,0)+15)+INDEX(AE:AE,MATCH(AE82,$AA:$AA,0)+16))</f>
        <v>0</v>
      </c>
      <c r="AF88" s="376"/>
      <c r="AG88" s="375">
        <f>ABS(INDEX(AG:AG,MATCH(AG82,$AA:$AA,0)+14)+INDEX(AG:AG,MATCH(AG82,$AA:$AA,0)+15)+INDEX(AG:AG,MATCH(AG82,$AA:$AA,0)+16))</f>
        <v>0</v>
      </c>
      <c r="AH88" s="376"/>
      <c r="AI88" s="375">
        <f>ABS(INDEX(AI:AI,MATCH(AI82,$AA:$AA,0)+14)+INDEX(AI:AI,MATCH(AI82,$AA:$AA,0)+15)+INDEX(AI:AI,MATCH(AI82,$AA:$AA,0)+16))</f>
        <v>0</v>
      </c>
      <c r="AJ88" s="376"/>
      <c r="AK88" s="375">
        <f>ABS(INDEX(AK:AK,MATCH(AK82,$AA:$AA,0)+14)+INDEX(AK:AK,MATCH(AK82,$AA:$AA,0)+15)+INDEX(AK:AK,MATCH(AK82,$AA:$AA,0)+16))</f>
        <v>0</v>
      </c>
      <c r="AL88" s="376"/>
      <c r="AM88" s="375">
        <f>ABS(INDEX(AM:AM,MATCH(AM82,$AA:$AA,0)+14)+INDEX(AM:AM,MATCH(AM82,$AA:$AA,0)+15)+INDEX(AM:AM,MATCH(AM82,$AA:$AA,0)+16))</f>
        <v>0</v>
      </c>
      <c r="AN88" s="376"/>
      <c r="AO88" s="375">
        <f>ABS(INDEX(AO:AO,MATCH(AO82,$AA:$AA,0)+14)+INDEX(AO:AO,MATCH(AO82,$AA:$AA,0)+15)+INDEX(AO:AO,MATCH(AO82,$AA:$AA,0)+16))</f>
        <v>0</v>
      </c>
      <c r="AP88" s="376"/>
      <c r="AQ88" s="375">
        <f>ABS(INDEX(AQ:AQ,MATCH(AQ82,$AA:$AA,0)+14)+INDEX(AQ:AQ,MATCH(AQ82,$AA:$AA,0)+15)+INDEX(AQ:AQ,MATCH(AQ82,$AA:$AA,0)+16))</f>
        <v>0</v>
      </c>
      <c r="AR88" s="376"/>
      <c r="AS88" s="375">
        <f>ABS(INDEX(AS:AS,MATCH(AS82,$AA:$AA,0)+14)+INDEX(AS:AS,MATCH(AS82,$AA:$AA,0)+15)+INDEX(AS:AS,MATCH(AS82,$AA:$AA,0)+16))</f>
        <v>0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3"/>
        <v>Gesamt</v>
      </c>
      <c r="C89" s="356" t="str">
        <f t="shared" si="103"/>
        <v/>
      </c>
      <c r="D89" s="339">
        <f>IF(AC89=1505,"",AC89)</f>
        <v>0</v>
      </c>
      <c r="E89" s="339" t="str">
        <f>IF(AD89=0,"",AD89)</f>
        <v/>
      </c>
      <c r="F89" s="339">
        <f>IF(AE89=1505,"",AE89)</f>
        <v>0</v>
      </c>
      <c r="G89" s="339" t="str">
        <f>IF(AF89=0,"",AF89)</f>
        <v/>
      </c>
      <c r="H89" s="339">
        <f>IF(AG89=1505,"",AG89)</f>
        <v>0</v>
      </c>
      <c r="I89" s="339" t="str">
        <f>IF(AH89=0,"",AH89)</f>
        <v/>
      </c>
      <c r="J89" s="339">
        <f>IF(AI89=1505,"",AI89)</f>
        <v>0</v>
      </c>
      <c r="K89" s="339" t="str">
        <f>IF(AJ89=0,"",AJ89)</f>
        <v/>
      </c>
      <c r="L89" s="339">
        <f>IF(AK89=1505,"",AK89)</f>
        <v>0</v>
      </c>
      <c r="M89" s="339" t="str">
        <f>IF(AL89=0,"",AL89)</f>
        <v/>
      </c>
      <c r="N89" s="339">
        <f>IF(AM89=1505,"",AM89)</f>
        <v>0</v>
      </c>
      <c r="O89" s="339" t="str">
        <f>IF(AN89=0,"",AN89)</f>
        <v/>
      </c>
      <c r="P89" s="339">
        <f>IF(AO89=1505,"",AO89)</f>
        <v>0</v>
      </c>
      <c r="Q89" s="339" t="str">
        <f>IF(AP89=0,"",AP89)</f>
        <v/>
      </c>
      <c r="R89" s="339">
        <f>IF(AQ89=1505,"",AQ89)</f>
        <v>0</v>
      </c>
      <c r="S89" s="339" t="str">
        <f>IF(AR89=0,"",AR89)</f>
        <v/>
      </c>
      <c r="T89" s="339">
        <f>IF(AS89=1505,"",AS89)</f>
        <v>0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0</v>
      </c>
      <c r="AD89" s="356"/>
      <c r="AE89" s="355">
        <f>SUM(AE85:AE88)</f>
        <v>0</v>
      </c>
      <c r="AF89" s="356"/>
      <c r="AG89" s="355">
        <f>SUM(AG85:AG88)</f>
        <v>0</v>
      </c>
      <c r="AH89" s="356"/>
      <c r="AI89" s="355">
        <f>SUM(AI85:AI88)</f>
        <v>0</v>
      </c>
      <c r="AJ89" s="356"/>
      <c r="AK89" s="355">
        <f>SUM(AK85:AK88)</f>
        <v>0</v>
      </c>
      <c r="AL89" s="356"/>
      <c r="AM89" s="355">
        <f>SUM(AM85:AM88)</f>
        <v>0</v>
      </c>
      <c r="AN89" s="356"/>
      <c r="AO89" s="355">
        <f>SUM(AO85:AO88)</f>
        <v>0</v>
      </c>
      <c r="AP89" s="356"/>
      <c r="AQ89" s="355">
        <f>SUM(AQ85:AQ88)</f>
        <v>0</v>
      </c>
      <c r="AR89" s="356"/>
      <c r="AS89" s="355">
        <f>SUM(AS85:AS88)</f>
        <v>0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15.03./16.03.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15.03./16.03.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Brunnthal Max Munich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9">
        <f>IF(AD97="","",AD97)</f>
        <v>0</v>
      </c>
      <c r="F97" s="75" t="str">
        <f t="shared" ref="F97:F110" si="104">IF(AE97=0,"",AE97)</f>
        <v/>
      </c>
      <c r="G97" s="349">
        <f>IF(AF97="","",AF97)</f>
        <v>0</v>
      </c>
      <c r="H97" s="75" t="str">
        <f t="shared" ref="H97:H110" si="105">IF(AG97=0,"",AG97)</f>
        <v/>
      </c>
      <c r="I97" s="349">
        <f>IF(AH97="","",AH97)</f>
        <v>0</v>
      </c>
      <c r="J97" s="75" t="str">
        <f t="shared" ref="J97:J110" si="106">IF(AI97=0,"",AI97)</f>
        <v/>
      </c>
      <c r="K97" s="349">
        <f>IF(AJ97="","",AJ97)</f>
        <v>0</v>
      </c>
      <c r="L97" s="75" t="str">
        <f t="shared" ref="L97:L110" si="107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8">IF(AO97=0,"",AO97)</f>
        <v/>
      </c>
      <c r="Q97" s="349">
        <f>IF(AP97="","",AP97)</f>
        <v>0</v>
      </c>
      <c r="R97" s="75" t="str">
        <f t="shared" ref="R97:R110" si="109">IF(AQ97=0,"",AQ97)</f>
        <v/>
      </c>
      <c r="S97" s="349">
        <f>IF(AR97="","",AR97)</f>
        <v>0</v>
      </c>
      <c r="T97" s="75" t="str">
        <f t="shared" ref="T97:T110" si="110">IF(AS97=0,"",AS97)</f>
        <v/>
      </c>
      <c r="U97" s="349">
        <f>IF(AT97="","",AT97)</f>
        <v>0</v>
      </c>
      <c r="V97" s="75" t="str">
        <f t="shared" ref="V97:V110" si="111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69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0"/>
      <c r="F98" s="78" t="str">
        <f t="shared" si="104"/>
        <v/>
      </c>
      <c r="G98" s="350"/>
      <c r="H98" s="78" t="str">
        <f t="shared" si="105"/>
        <v/>
      </c>
      <c r="I98" s="350"/>
      <c r="J98" s="78" t="str">
        <f t="shared" si="106"/>
        <v/>
      </c>
      <c r="K98" s="350"/>
      <c r="L98" s="78" t="str">
        <f t="shared" si="107"/>
        <v/>
      </c>
      <c r="M98" s="350"/>
      <c r="N98" s="78" t="str">
        <f t="shared" ref="N98:N110" si="124">IF(AM98=0,"",AM98)</f>
        <v/>
      </c>
      <c r="O98" s="350"/>
      <c r="P98" s="78" t="str">
        <f t="shared" si="108"/>
        <v/>
      </c>
      <c r="Q98" s="350"/>
      <c r="R98" s="78" t="str">
        <f t="shared" si="109"/>
        <v/>
      </c>
      <c r="S98" s="350"/>
      <c r="T98" s="78" t="str">
        <f t="shared" si="110"/>
        <v/>
      </c>
      <c r="U98" s="350"/>
      <c r="V98" s="78" t="str">
        <f t="shared" si="111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0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1"/>
      <c r="F99" s="69" t="str">
        <f t="shared" si="104"/>
        <v/>
      </c>
      <c r="G99" s="351"/>
      <c r="H99" s="69" t="str">
        <f t="shared" si="105"/>
        <v/>
      </c>
      <c r="I99" s="351"/>
      <c r="J99" s="69" t="str">
        <f t="shared" si="106"/>
        <v/>
      </c>
      <c r="K99" s="351"/>
      <c r="L99" s="69" t="str">
        <f t="shared" si="107"/>
        <v/>
      </c>
      <c r="M99" s="351"/>
      <c r="N99" s="69" t="str">
        <f t="shared" si="124"/>
        <v/>
      </c>
      <c r="O99" s="351"/>
      <c r="P99" s="69" t="str">
        <f t="shared" si="108"/>
        <v/>
      </c>
      <c r="Q99" s="351"/>
      <c r="R99" s="69" t="str">
        <f t="shared" si="109"/>
        <v/>
      </c>
      <c r="S99" s="351"/>
      <c r="T99" s="69" t="str">
        <f t="shared" si="110"/>
        <v/>
      </c>
      <c r="U99" s="351"/>
      <c r="V99" s="69" t="str">
        <f t="shared" si="111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68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9">
        <f>IF(AD100="","",AD100)</f>
        <v>0</v>
      </c>
      <c r="F100" s="75" t="str">
        <f t="shared" si="104"/>
        <v/>
      </c>
      <c r="G100" s="349">
        <f>IF(AF100="","",AF100)</f>
        <v>0</v>
      </c>
      <c r="H100" s="75" t="str">
        <f t="shared" si="105"/>
        <v/>
      </c>
      <c r="I100" s="349">
        <f>IF(AH100="","",AH100)</f>
        <v>0</v>
      </c>
      <c r="J100" s="75" t="str">
        <f t="shared" si="106"/>
        <v/>
      </c>
      <c r="K100" s="349">
        <f>IF(AJ100="","",AJ100)</f>
        <v>0</v>
      </c>
      <c r="L100" s="75" t="str">
        <f t="shared" si="107"/>
        <v/>
      </c>
      <c r="M100" s="349">
        <f>IF(AL100="","",AL100)</f>
        <v>0</v>
      </c>
      <c r="N100" s="75" t="str">
        <f t="shared" si="124"/>
        <v/>
      </c>
      <c r="O100" s="349">
        <f>IF(AN100="","",AN100)</f>
        <v>0</v>
      </c>
      <c r="P100" s="75" t="str">
        <f t="shared" si="108"/>
        <v/>
      </c>
      <c r="Q100" s="349">
        <f>IF(AP100="","",AP100)</f>
        <v>0</v>
      </c>
      <c r="R100" s="75" t="str">
        <f t="shared" si="109"/>
        <v/>
      </c>
      <c r="S100" s="349">
        <f>IF(AR100="","",AR100)</f>
        <v>0</v>
      </c>
      <c r="T100" s="75" t="str">
        <f t="shared" si="110"/>
        <v/>
      </c>
      <c r="U100" s="349">
        <f>IF(AT100="","",AT100)</f>
        <v>0</v>
      </c>
      <c r="V100" s="75" t="str">
        <f t="shared" si="111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69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0"/>
      <c r="F101" s="78" t="str">
        <f t="shared" si="104"/>
        <v/>
      </c>
      <c r="G101" s="350"/>
      <c r="H101" s="78" t="str">
        <f t="shared" si="105"/>
        <v/>
      </c>
      <c r="I101" s="350"/>
      <c r="J101" s="78" t="str">
        <f t="shared" si="106"/>
        <v/>
      </c>
      <c r="K101" s="350"/>
      <c r="L101" s="78" t="str">
        <f t="shared" si="107"/>
        <v/>
      </c>
      <c r="M101" s="350"/>
      <c r="N101" s="78" t="str">
        <f t="shared" si="124"/>
        <v/>
      </c>
      <c r="O101" s="350"/>
      <c r="P101" s="78" t="str">
        <f t="shared" si="108"/>
        <v/>
      </c>
      <c r="Q101" s="350"/>
      <c r="R101" s="78" t="str">
        <f t="shared" si="109"/>
        <v/>
      </c>
      <c r="S101" s="350"/>
      <c r="T101" s="78" t="str">
        <f t="shared" si="110"/>
        <v/>
      </c>
      <c r="U101" s="350"/>
      <c r="V101" s="78" t="str">
        <f t="shared" si="111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0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1"/>
      <c r="F102" s="69" t="str">
        <f t="shared" si="104"/>
        <v/>
      </c>
      <c r="G102" s="351"/>
      <c r="H102" s="69" t="str">
        <f t="shared" si="105"/>
        <v/>
      </c>
      <c r="I102" s="351"/>
      <c r="J102" s="69" t="str">
        <f t="shared" si="106"/>
        <v/>
      </c>
      <c r="K102" s="351"/>
      <c r="L102" s="69" t="str">
        <f t="shared" si="107"/>
        <v/>
      </c>
      <c r="M102" s="351"/>
      <c r="N102" s="69" t="str">
        <f t="shared" si="124"/>
        <v/>
      </c>
      <c r="O102" s="351"/>
      <c r="P102" s="69" t="str">
        <f t="shared" si="108"/>
        <v/>
      </c>
      <c r="Q102" s="351"/>
      <c r="R102" s="69" t="str">
        <f t="shared" si="109"/>
        <v/>
      </c>
      <c r="S102" s="351"/>
      <c r="T102" s="69" t="str">
        <f t="shared" si="110"/>
        <v/>
      </c>
      <c r="U102" s="351"/>
      <c r="V102" s="69" t="str">
        <f t="shared" si="111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68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9">
        <f>IF(AD103="","",AD103)</f>
        <v>0</v>
      </c>
      <c r="F103" s="75" t="str">
        <f t="shared" si="104"/>
        <v/>
      </c>
      <c r="G103" s="349">
        <f>IF(AF103="","",AF103)</f>
        <v>0</v>
      </c>
      <c r="H103" s="75" t="str">
        <f t="shared" si="105"/>
        <v/>
      </c>
      <c r="I103" s="349">
        <f>IF(AH103="","",AH103)</f>
        <v>0</v>
      </c>
      <c r="J103" s="75" t="str">
        <f t="shared" si="106"/>
        <v/>
      </c>
      <c r="K103" s="349">
        <f>IF(AJ103="","",AJ103)</f>
        <v>0</v>
      </c>
      <c r="L103" s="75" t="str">
        <f t="shared" si="107"/>
        <v/>
      </c>
      <c r="M103" s="349">
        <f>IF(AL103="","",AL103)</f>
        <v>0</v>
      </c>
      <c r="N103" s="75" t="str">
        <f t="shared" si="124"/>
        <v/>
      </c>
      <c r="O103" s="349">
        <f>IF(AN103="","",AN103)</f>
        <v>0</v>
      </c>
      <c r="P103" s="75" t="str">
        <f t="shared" si="108"/>
        <v/>
      </c>
      <c r="Q103" s="349">
        <f>IF(AP103="","",AP103)</f>
        <v>0</v>
      </c>
      <c r="R103" s="75" t="str">
        <f t="shared" si="109"/>
        <v/>
      </c>
      <c r="S103" s="349">
        <f>IF(AR103="","",AR103)</f>
        <v>0</v>
      </c>
      <c r="T103" s="75" t="str">
        <f t="shared" si="110"/>
        <v/>
      </c>
      <c r="U103" s="349">
        <f>IF(AT103="","",AT103)</f>
        <v>0</v>
      </c>
      <c r="V103" s="75" t="str">
        <f t="shared" si="111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69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0"/>
      <c r="F104" s="78" t="str">
        <f t="shared" si="104"/>
        <v/>
      </c>
      <c r="G104" s="350"/>
      <c r="H104" s="78" t="str">
        <f t="shared" si="105"/>
        <v/>
      </c>
      <c r="I104" s="350"/>
      <c r="J104" s="78" t="str">
        <f t="shared" si="106"/>
        <v/>
      </c>
      <c r="K104" s="350"/>
      <c r="L104" s="78" t="str">
        <f t="shared" si="107"/>
        <v/>
      </c>
      <c r="M104" s="350"/>
      <c r="N104" s="78" t="str">
        <f t="shared" si="124"/>
        <v/>
      </c>
      <c r="O104" s="350"/>
      <c r="P104" s="78" t="str">
        <f t="shared" si="108"/>
        <v/>
      </c>
      <c r="Q104" s="350"/>
      <c r="R104" s="78" t="str">
        <f t="shared" si="109"/>
        <v/>
      </c>
      <c r="S104" s="350"/>
      <c r="T104" s="78" t="str">
        <f t="shared" si="110"/>
        <v/>
      </c>
      <c r="U104" s="350"/>
      <c r="V104" s="78" t="str">
        <f t="shared" si="111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0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1"/>
      <c r="F105" s="69" t="str">
        <f t="shared" si="104"/>
        <v/>
      </c>
      <c r="G105" s="351"/>
      <c r="H105" s="69" t="str">
        <f t="shared" si="105"/>
        <v/>
      </c>
      <c r="I105" s="351"/>
      <c r="J105" s="69" t="str">
        <f t="shared" si="106"/>
        <v/>
      </c>
      <c r="K105" s="351"/>
      <c r="L105" s="69" t="str">
        <f t="shared" si="107"/>
        <v/>
      </c>
      <c r="M105" s="351"/>
      <c r="N105" s="69" t="str">
        <f t="shared" si="124"/>
        <v/>
      </c>
      <c r="O105" s="351"/>
      <c r="P105" s="69" t="str">
        <f t="shared" si="108"/>
        <v/>
      </c>
      <c r="Q105" s="351"/>
      <c r="R105" s="69" t="str">
        <f t="shared" si="109"/>
        <v/>
      </c>
      <c r="S105" s="351"/>
      <c r="T105" s="69" t="str">
        <f t="shared" si="110"/>
        <v/>
      </c>
      <c r="U105" s="351"/>
      <c r="V105" s="69" t="str">
        <f t="shared" si="111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68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9">
        <f>IF(AD106="","",AD106)</f>
        <v>0</v>
      </c>
      <c r="F106" s="75" t="str">
        <f t="shared" si="104"/>
        <v/>
      </c>
      <c r="G106" s="349">
        <f>IF(AF106="","",AF106)</f>
        <v>0</v>
      </c>
      <c r="H106" s="75" t="str">
        <f t="shared" si="105"/>
        <v/>
      </c>
      <c r="I106" s="349">
        <f>IF(AH106="","",AH106)</f>
        <v>0</v>
      </c>
      <c r="J106" s="75" t="str">
        <f t="shared" si="106"/>
        <v/>
      </c>
      <c r="K106" s="349">
        <f>IF(AJ106="","",AJ106)</f>
        <v>0</v>
      </c>
      <c r="L106" s="75" t="str">
        <f t="shared" si="107"/>
        <v/>
      </c>
      <c r="M106" s="349">
        <f>IF(AL106="","",AL106)</f>
        <v>0</v>
      </c>
      <c r="N106" s="75" t="str">
        <f t="shared" si="124"/>
        <v/>
      </c>
      <c r="O106" s="349">
        <f>IF(AN106="","",AN106)</f>
        <v>0</v>
      </c>
      <c r="P106" s="75" t="str">
        <f t="shared" si="108"/>
        <v/>
      </c>
      <c r="Q106" s="349">
        <f>IF(AP106="","",AP106)</f>
        <v>0</v>
      </c>
      <c r="R106" s="75" t="str">
        <f t="shared" si="109"/>
        <v/>
      </c>
      <c r="S106" s="349">
        <f>IF(AR106="","",AR106)</f>
        <v>0</v>
      </c>
      <c r="T106" s="75" t="str">
        <f t="shared" si="110"/>
        <v/>
      </c>
      <c r="U106" s="349">
        <f>IF(AT106="","",AT106)</f>
        <v>0</v>
      </c>
      <c r="V106" s="75" t="str">
        <f t="shared" si="111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0"/>
      <c r="F107" s="78" t="str">
        <f t="shared" si="104"/>
        <v/>
      </c>
      <c r="G107" s="350"/>
      <c r="H107" s="78" t="str">
        <f t="shared" si="105"/>
        <v/>
      </c>
      <c r="I107" s="350"/>
      <c r="J107" s="78" t="str">
        <f t="shared" si="106"/>
        <v/>
      </c>
      <c r="K107" s="350"/>
      <c r="L107" s="78" t="str">
        <f t="shared" si="107"/>
        <v/>
      </c>
      <c r="M107" s="350"/>
      <c r="N107" s="78" t="str">
        <f t="shared" si="124"/>
        <v/>
      </c>
      <c r="O107" s="350"/>
      <c r="P107" s="78" t="str">
        <f t="shared" si="108"/>
        <v/>
      </c>
      <c r="Q107" s="350"/>
      <c r="R107" s="78" t="str">
        <f t="shared" si="109"/>
        <v/>
      </c>
      <c r="S107" s="350"/>
      <c r="T107" s="78" t="str">
        <f t="shared" si="110"/>
        <v/>
      </c>
      <c r="U107" s="350"/>
      <c r="V107" s="78" t="str">
        <f t="shared" si="111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1"/>
      <c r="F108" s="69" t="str">
        <f t="shared" si="104"/>
        <v/>
      </c>
      <c r="G108" s="351"/>
      <c r="H108" s="69" t="str">
        <f t="shared" si="105"/>
        <v/>
      </c>
      <c r="I108" s="351"/>
      <c r="J108" s="69" t="str">
        <f t="shared" si="106"/>
        <v/>
      </c>
      <c r="K108" s="351"/>
      <c r="L108" s="69" t="str">
        <f t="shared" si="107"/>
        <v/>
      </c>
      <c r="M108" s="351"/>
      <c r="N108" s="69" t="str">
        <f t="shared" si="124"/>
        <v/>
      </c>
      <c r="O108" s="351"/>
      <c r="P108" s="69" t="str">
        <f t="shared" si="108"/>
        <v/>
      </c>
      <c r="Q108" s="351"/>
      <c r="R108" s="69" t="str">
        <f t="shared" si="109"/>
        <v/>
      </c>
      <c r="S108" s="351"/>
      <c r="T108" s="69" t="str">
        <f t="shared" si="110"/>
        <v/>
      </c>
      <c r="U108" s="351"/>
      <c r="V108" s="69" t="str">
        <f t="shared" si="111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7">
        <f t="shared" si="135"/>
        <v>3</v>
      </c>
      <c r="E112" s="347" t="str">
        <f t="shared" si="135"/>
        <v/>
      </c>
      <c r="F112" s="347">
        <f t="shared" si="135"/>
        <v>8</v>
      </c>
      <c r="G112" s="347" t="str">
        <f t="shared" si="135"/>
        <v/>
      </c>
      <c r="H112" s="347">
        <f t="shared" si="135"/>
        <v>5</v>
      </c>
      <c r="I112" s="347" t="str">
        <f t="shared" si="135"/>
        <v/>
      </c>
      <c r="J112" s="347">
        <f t="shared" si="135"/>
        <v>7</v>
      </c>
      <c r="K112" s="347" t="str">
        <f t="shared" si="135"/>
        <v/>
      </c>
      <c r="L112" s="347">
        <f t="shared" si="135"/>
        <v>1</v>
      </c>
      <c r="M112" s="347" t="str">
        <f t="shared" si="135"/>
        <v/>
      </c>
      <c r="N112" s="347">
        <f t="shared" si="135"/>
        <v>10</v>
      </c>
      <c r="O112" s="347" t="str">
        <f t="shared" si="135"/>
        <v/>
      </c>
      <c r="P112" s="347">
        <f t="shared" si="135"/>
        <v>6</v>
      </c>
      <c r="Q112" s="347" t="str">
        <f t="shared" si="135"/>
        <v/>
      </c>
      <c r="R112" s="347">
        <f t="shared" ref="L112:U114" si="136">IF(AQ112=0,"",AQ112)</f>
        <v>2</v>
      </c>
      <c r="S112" s="347" t="str">
        <f t="shared" si="136"/>
        <v/>
      </c>
      <c r="T112" s="347">
        <f t="shared" si="136"/>
        <v>9</v>
      </c>
      <c r="U112" s="347" t="str">
        <f t="shared" si="136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VLOOKUP($AA92,Schlüssel!$A$5:$DG$14,83)</f>
        <v>3</v>
      </c>
      <c r="AD112" s="372"/>
      <c r="AE112" s="371">
        <f>VLOOKUP($AA92,Schlüssel!$A$5:$EK$14,84)</f>
        <v>8</v>
      </c>
      <c r="AF112" s="372"/>
      <c r="AG112" s="371">
        <f>VLOOKUP($AA92,Schlüssel!$A$5:$EK$14,85)</f>
        <v>5</v>
      </c>
      <c r="AH112" s="372"/>
      <c r="AI112" s="371">
        <f>VLOOKUP($AA92,Schlüssel!$A$5:$EK$14,86)</f>
        <v>7</v>
      </c>
      <c r="AJ112" s="372"/>
      <c r="AK112" s="371">
        <f>VLOOKUP($AA92,Schlüssel!$A$5:$EK$14,87)</f>
        <v>1</v>
      </c>
      <c r="AL112" s="372"/>
      <c r="AM112" s="371">
        <f>VLOOKUP($AA92,Schlüssel!$A$5:$EK$14,88)</f>
        <v>10</v>
      </c>
      <c r="AN112" s="372"/>
      <c r="AO112" s="371">
        <f>VLOOKUP($AA92,Schlüssel!$A$5:$EK$14,89)</f>
        <v>6</v>
      </c>
      <c r="AP112" s="372"/>
      <c r="AQ112" s="371">
        <f>VLOOKUP($AA92,Schlüssel!$A$5:$EK$14,90)</f>
        <v>2</v>
      </c>
      <c r="AR112" s="372"/>
      <c r="AS112" s="371">
        <f>VLOOKUP($AA92,Schlüssel!$A$5:$EK$14,91)</f>
        <v>9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4" t="str">
        <f t="shared" si="137"/>
        <v>BK München 3</v>
      </c>
      <c r="E113" s="345" t="str">
        <f t="shared" si="137"/>
        <v/>
      </c>
      <c r="F113" s="344" t="str">
        <f t="shared" si="137"/>
        <v>BC EMAX Unterföhring 2</v>
      </c>
      <c r="G113" s="345" t="str">
        <f t="shared" si="137"/>
        <v/>
      </c>
      <c r="H113" s="344" t="str">
        <f t="shared" si="137"/>
        <v>RW Lichtenhof Stein 1</v>
      </c>
      <c r="I113" s="345" t="str">
        <f t="shared" si="137"/>
        <v/>
      </c>
      <c r="J113" s="344" t="str">
        <f t="shared" si="137"/>
        <v>Schanzer Ingolstadt 1</v>
      </c>
      <c r="K113" s="345" t="str">
        <f t="shared" si="137"/>
        <v/>
      </c>
      <c r="L113" s="344" t="str">
        <f t="shared" si="136"/>
        <v>BC Comet Nürnberg</v>
      </c>
      <c r="M113" s="345" t="str">
        <f t="shared" si="136"/>
        <v/>
      </c>
      <c r="N113" s="344" t="str">
        <f t="shared" si="136"/>
        <v>High Roller Rosenheim 1</v>
      </c>
      <c r="O113" s="345" t="str">
        <f t="shared" si="136"/>
        <v/>
      </c>
      <c r="P113" s="344" t="str">
        <f t="shared" si="136"/>
        <v>SG Rottendorf 1</v>
      </c>
      <c r="Q113" s="345" t="str">
        <f t="shared" si="136"/>
        <v/>
      </c>
      <c r="R113" s="344" t="str">
        <f t="shared" si="136"/>
        <v>Bajuwaren München 1</v>
      </c>
      <c r="S113" s="345" t="str">
        <f t="shared" si="136"/>
        <v/>
      </c>
      <c r="T113" s="344" t="str">
        <f t="shared" si="136"/>
        <v>Bowlinghaus Bamberg 1</v>
      </c>
      <c r="U113" s="345" t="str">
        <f t="shared" si="136"/>
        <v/>
      </c>
      <c r="V113" s="346"/>
      <c r="W113" s="346"/>
      <c r="AA113" s="90"/>
      <c r="AB113" s="86"/>
      <c r="AC113" s="344" t="str">
        <f>VLOOKUP(AC112,Schlüssel!$A$5:$K$14,2)</f>
        <v>BK München 3</v>
      </c>
      <c r="AD113" s="345"/>
      <c r="AE113" s="344" t="str">
        <f>VLOOKUP(AE112,Schlüssel!$A$5:$K$14,2)</f>
        <v>BC EMAX Unterföhring 2</v>
      </c>
      <c r="AF113" s="345"/>
      <c r="AG113" s="344" t="str">
        <f>VLOOKUP(AG112,Schlüssel!$A$5:$K$14,2)</f>
        <v>RW Lichtenhof Stein 1</v>
      </c>
      <c r="AH113" s="345"/>
      <c r="AI113" s="344" t="str">
        <f>VLOOKUP(AI112,Schlüssel!$A$5:$K$14,2)</f>
        <v>Schanzer Ingolstadt 1</v>
      </c>
      <c r="AJ113" s="345"/>
      <c r="AK113" s="344" t="str">
        <f>VLOOKUP(AK112,Schlüssel!$A$5:$K$14,2)</f>
        <v>BC Comet Nürnberg</v>
      </c>
      <c r="AL113" s="345"/>
      <c r="AM113" s="344" t="str">
        <f>VLOOKUP(AM112,Schlüssel!$A$5:$K$14,2)</f>
        <v>High Roller Rosenheim 1</v>
      </c>
      <c r="AN113" s="345"/>
      <c r="AO113" s="344" t="str">
        <f>VLOOKUP(AO112,Schlüssel!$A$5:$K$14,2)</f>
        <v>SG Rottendorf 1</v>
      </c>
      <c r="AP113" s="345"/>
      <c r="AQ113" s="344" t="str">
        <f>VLOOKUP(AQ112,Schlüssel!$A$5:$K$14,2)</f>
        <v>Bajuwaren München 1</v>
      </c>
      <c r="AR113" s="345"/>
      <c r="AS113" s="344" t="str">
        <f>VLOOKUP(AS112,Schlüssel!$A$5:$K$14,2)</f>
        <v>Bowlinghaus Bamberg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2" t="str">
        <f t="shared" si="137"/>
        <v/>
      </c>
      <c r="E114" s="342" t="str">
        <f t="shared" si="137"/>
        <v/>
      </c>
      <c r="F114" s="342" t="str">
        <f t="shared" si="137"/>
        <v/>
      </c>
      <c r="G114" s="342" t="str">
        <f t="shared" si="137"/>
        <v/>
      </c>
      <c r="H114" s="342" t="str">
        <f t="shared" si="137"/>
        <v/>
      </c>
      <c r="I114" s="342" t="str">
        <f t="shared" si="137"/>
        <v/>
      </c>
      <c r="J114" s="342" t="str">
        <f t="shared" si="137"/>
        <v/>
      </c>
      <c r="K114" s="342" t="str">
        <f t="shared" si="137"/>
        <v/>
      </c>
      <c r="L114" s="342" t="str">
        <f t="shared" si="136"/>
        <v/>
      </c>
      <c r="M114" s="342" t="str">
        <f t="shared" si="136"/>
        <v/>
      </c>
      <c r="N114" s="342" t="str">
        <f t="shared" si="136"/>
        <v/>
      </c>
      <c r="O114" s="342" t="str">
        <f t="shared" si="136"/>
        <v/>
      </c>
      <c r="P114" s="342" t="str">
        <f t="shared" si="136"/>
        <v/>
      </c>
      <c r="Q114" s="342" t="str">
        <f t="shared" si="136"/>
        <v/>
      </c>
      <c r="R114" s="342" t="str">
        <f t="shared" si="136"/>
        <v/>
      </c>
      <c r="S114" s="342" t="str">
        <f t="shared" si="136"/>
        <v/>
      </c>
      <c r="T114" s="342" t="str">
        <f t="shared" si="136"/>
        <v/>
      </c>
      <c r="U114" s="343" t="str">
        <f t="shared" si="136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8">IF(AA115=0,"",AA115)</f>
        <v>Spieler 1</v>
      </c>
      <c r="C115" s="367" t="str">
        <f t="shared" si="138"/>
        <v/>
      </c>
      <c r="D115" s="340">
        <f>IF(AC115=301,"",AC115)</f>
        <v>0</v>
      </c>
      <c r="E115" s="340" t="str">
        <f>IF(AD115=0,"",AD115)</f>
        <v/>
      </c>
      <c r="F115" s="340">
        <f>IF(AE115=301,"",AE115)</f>
        <v>0</v>
      </c>
      <c r="G115" s="340" t="str">
        <f>IF(AF115=0,"",AF115)</f>
        <v/>
      </c>
      <c r="H115" s="340">
        <f>IF(AG115=301,"",AG115)</f>
        <v>0</v>
      </c>
      <c r="I115" s="340" t="str">
        <f>IF(AH115=0,"",AH115)</f>
        <v/>
      </c>
      <c r="J115" s="340">
        <f>IF(AI115=301,"",AI115)</f>
        <v>0</v>
      </c>
      <c r="K115" s="340" t="str">
        <f>IF(AJ115=0,"",AJ115)</f>
        <v/>
      </c>
      <c r="L115" s="340">
        <f>IF(AK115=301,"",AK115)</f>
        <v>0</v>
      </c>
      <c r="M115" s="340" t="str">
        <f>IF(AL115=0,"",AL115)</f>
        <v/>
      </c>
      <c r="N115" s="340">
        <f>IF(AM115=301,"",AM115)</f>
        <v>0</v>
      </c>
      <c r="O115" s="340" t="str">
        <f>IF(AN115=0,"",AN115)</f>
        <v/>
      </c>
      <c r="P115" s="340">
        <f>IF(AO115=301,"",AO115)</f>
        <v>0</v>
      </c>
      <c r="Q115" s="340" t="str">
        <f>IF(AP115=0,"",AP115)</f>
        <v/>
      </c>
      <c r="R115" s="340">
        <f>IF(AQ115=301,"",AQ115)</f>
        <v>0</v>
      </c>
      <c r="S115" s="340" t="str">
        <f>IF(AR115=0,"",AR115)</f>
        <v/>
      </c>
      <c r="T115" s="340">
        <f>IF(AS115=301,"",AS115)</f>
        <v>0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0</v>
      </c>
      <c r="AD115" s="374"/>
      <c r="AE115" s="373">
        <f>ABS(INDEX(AE:AE,MATCH(AE112,$AA:$AA,0)+5)+INDEX(AE:AE,MATCH(AE112,$AA:$AA,0)+6)+INDEX(AE:AE,MATCH(AE112,$AA:$AA,0)+7))</f>
        <v>0</v>
      </c>
      <c r="AF115" s="374"/>
      <c r="AG115" s="373">
        <f>ABS(INDEX(AG:AG,MATCH(AG112,$AA:$AA,0)+5)+INDEX(AG:AG,MATCH(AG112,$AA:$AA,0)+6)+INDEX(AG:AG,MATCH(AG112,$AA:$AA,0)+7))</f>
        <v>0</v>
      </c>
      <c r="AH115" s="374"/>
      <c r="AI115" s="373">
        <f>ABS(INDEX(AI:AI,MATCH(AI112,$AA:$AA,0)+5)+INDEX(AI:AI,MATCH(AI112,$AA:$AA,0)+6)+INDEX(AI:AI,MATCH(AI112,$AA:$AA,0)+7))</f>
        <v>0</v>
      </c>
      <c r="AJ115" s="374"/>
      <c r="AK115" s="373">
        <f>ABS(INDEX(AK:AK,MATCH(AK112,$AA:$AA,0)+5)+INDEX(AK:AK,MATCH(AK112,$AA:$AA,0)+6)+INDEX(AK:AK,MATCH(AK112,$AA:$AA,0)+7))</f>
        <v>0</v>
      </c>
      <c r="AL115" s="374"/>
      <c r="AM115" s="373">
        <f>ABS(INDEX(AM:AM,MATCH(AM112,$AA:$AA,0)+5)+INDEX(AM:AM,MATCH(AM112,$AA:$AA,0)+6)+INDEX(AM:AM,MATCH(AM112,$AA:$AA,0)+7))</f>
        <v>0</v>
      </c>
      <c r="AN115" s="374"/>
      <c r="AO115" s="373">
        <f>ABS(INDEX(AO:AO,MATCH(AO112,$AA:$AA,0)+5)+INDEX(AO:AO,MATCH(AO112,$AA:$AA,0)+6)+INDEX(AO:AO,MATCH(AO112,$AA:$AA,0)+7))</f>
        <v>0</v>
      </c>
      <c r="AP115" s="374"/>
      <c r="AQ115" s="373">
        <f>ABS(INDEX(AQ:AQ,MATCH(AQ112,$AA:$AA,0)+5)+INDEX(AQ:AQ,MATCH(AQ112,$AA:$AA,0)+6)+INDEX(AQ:AQ,MATCH(AQ112,$AA:$AA,0)+7))</f>
        <v>0</v>
      </c>
      <c r="AR115" s="374"/>
      <c r="AS115" s="373">
        <f>ABS(INDEX(AS:AS,MATCH(AS112,$AA:$AA,0)+5)+INDEX(AS:AS,MATCH(AS112,$AA:$AA,0)+6)+INDEX(AS:AS,MATCH(AS112,$AA:$AA,0)+7))</f>
        <v>0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8"/>
        <v>Spieler 2</v>
      </c>
      <c r="C116" s="367" t="str">
        <f t="shared" si="138"/>
        <v/>
      </c>
      <c r="D116" s="340">
        <f>IF(AC116=301,"",AC116)</f>
        <v>0</v>
      </c>
      <c r="E116" s="340" t="str">
        <f>IF(AD116=0,"",AD116)</f>
        <v/>
      </c>
      <c r="F116" s="340">
        <f>IF(AE116=301,"",AE116)</f>
        <v>0</v>
      </c>
      <c r="G116" s="340" t="str">
        <f>IF(AF116=0,"",AF116)</f>
        <v/>
      </c>
      <c r="H116" s="340">
        <f>IF(AG116=301,"",AG116)</f>
        <v>0</v>
      </c>
      <c r="I116" s="340" t="str">
        <f>IF(AH116=0,"",AH116)</f>
        <v/>
      </c>
      <c r="J116" s="340">
        <f>IF(AI116=301,"",AI116)</f>
        <v>0</v>
      </c>
      <c r="K116" s="340" t="str">
        <f>IF(AJ116=0,"",AJ116)</f>
        <v/>
      </c>
      <c r="L116" s="340">
        <f>IF(AK116=301,"",AK116)</f>
        <v>0</v>
      </c>
      <c r="M116" s="340" t="str">
        <f>IF(AL116=0,"",AL116)</f>
        <v/>
      </c>
      <c r="N116" s="340">
        <f>IF(AM116=301,"",AM116)</f>
        <v>0</v>
      </c>
      <c r="O116" s="340" t="str">
        <f>IF(AN116=0,"",AN116)</f>
        <v/>
      </c>
      <c r="P116" s="340">
        <f>IF(AO116=301,"",AO116)</f>
        <v>0</v>
      </c>
      <c r="Q116" s="340" t="str">
        <f>IF(AP116=0,"",AP116)</f>
        <v/>
      </c>
      <c r="R116" s="340">
        <f>IF(AQ116=301,"",AQ116)</f>
        <v>0</v>
      </c>
      <c r="S116" s="340" t="str">
        <f>IF(AR116=0,"",AR116)</f>
        <v/>
      </c>
      <c r="T116" s="340">
        <f>IF(AS116=301,"",AS116)</f>
        <v>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0</v>
      </c>
      <c r="AD116" s="376"/>
      <c r="AE116" s="375">
        <f>ABS(INDEX(AE:AE,MATCH(AE112,$AA:$AA,0)+8)+INDEX(AE:AE,MATCH(AE112,$AA:$AA,0)+9)+INDEX(AE:AE,MATCH(AE112,$AA:$AA,0)+10))</f>
        <v>0</v>
      </c>
      <c r="AF116" s="376"/>
      <c r="AG116" s="375">
        <f>ABS(INDEX(AG:AG,MATCH(AG112,$AA:$AA,0)+8)+INDEX(AG:AG,MATCH(AG112,$AA:$AA,0)+9)+INDEX(AG:AG,MATCH(AG112,$AA:$AA,0)+10))</f>
        <v>0</v>
      </c>
      <c r="AH116" s="376"/>
      <c r="AI116" s="375">
        <f>ABS(INDEX(AI:AI,MATCH(AI112,$AA:$AA,0)+8)+INDEX(AI:AI,MATCH(AI112,$AA:$AA,0)+9)+INDEX(AI:AI,MATCH(AI112,$AA:$AA,0)+10))</f>
        <v>0</v>
      </c>
      <c r="AJ116" s="376"/>
      <c r="AK116" s="375">
        <f>ABS(INDEX(AK:AK,MATCH(AK112,$AA:$AA,0)+8)+INDEX(AK:AK,MATCH(AK112,$AA:$AA,0)+9)+INDEX(AK:AK,MATCH(AK112,$AA:$AA,0)+10))</f>
        <v>0</v>
      </c>
      <c r="AL116" s="376"/>
      <c r="AM116" s="375">
        <f>ABS(INDEX(AM:AM,MATCH(AM112,$AA:$AA,0)+8)+INDEX(AM:AM,MATCH(AM112,$AA:$AA,0)+9)+INDEX(AM:AM,MATCH(AM112,$AA:$AA,0)+10))</f>
        <v>0</v>
      </c>
      <c r="AN116" s="376"/>
      <c r="AO116" s="375">
        <f>ABS(INDEX(AO:AO,MATCH(AO112,$AA:$AA,0)+8)+INDEX(AO:AO,MATCH(AO112,$AA:$AA,0)+9)+INDEX(AO:AO,MATCH(AO112,$AA:$AA,0)+10))</f>
        <v>0</v>
      </c>
      <c r="AP116" s="376"/>
      <c r="AQ116" s="375">
        <f>ABS(INDEX(AQ:AQ,MATCH(AQ112,$AA:$AA,0)+8)+INDEX(AQ:AQ,MATCH(AQ112,$AA:$AA,0)+9)+INDEX(AQ:AQ,MATCH(AQ112,$AA:$AA,0)+10))</f>
        <v>0</v>
      </c>
      <c r="AR116" s="376"/>
      <c r="AS116" s="375">
        <f>ABS(INDEX(AS:AS,MATCH(AS112,$AA:$AA,0)+8)+INDEX(AS:AS,MATCH(AS112,$AA:$AA,0)+9)+INDEX(AS:AS,MATCH(AS112,$AA:$AA,0)+10))</f>
        <v>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8"/>
        <v>Spieler 3</v>
      </c>
      <c r="C117" s="367" t="str">
        <f t="shared" si="138"/>
        <v/>
      </c>
      <c r="D117" s="340">
        <f>IF(AC117=301,"",AC117)</f>
        <v>0</v>
      </c>
      <c r="E117" s="340" t="str">
        <f>IF(AD117=0,"",AD117)</f>
        <v/>
      </c>
      <c r="F117" s="340">
        <f>IF(AE117=301,"",AE117)</f>
        <v>0</v>
      </c>
      <c r="G117" s="340" t="str">
        <f>IF(AF117=0,"",AF117)</f>
        <v/>
      </c>
      <c r="H117" s="340">
        <f>IF(AG117=301,"",AG117)</f>
        <v>0</v>
      </c>
      <c r="I117" s="340" t="str">
        <f>IF(AH117=0,"",AH117)</f>
        <v/>
      </c>
      <c r="J117" s="340">
        <f>IF(AI117=301,"",AI117)</f>
        <v>0</v>
      </c>
      <c r="K117" s="340" t="str">
        <f>IF(AJ117=0,"",AJ117)</f>
        <v/>
      </c>
      <c r="L117" s="340">
        <f>IF(AK117=301,"",AK117)</f>
        <v>0</v>
      </c>
      <c r="M117" s="340" t="str">
        <f>IF(AL117=0,"",AL117)</f>
        <v/>
      </c>
      <c r="N117" s="340">
        <f>IF(AM117=301,"",AM117)</f>
        <v>0</v>
      </c>
      <c r="O117" s="340" t="str">
        <f>IF(AN117=0,"",AN117)</f>
        <v/>
      </c>
      <c r="P117" s="340">
        <f>IF(AO117=301,"",AO117)</f>
        <v>0</v>
      </c>
      <c r="Q117" s="340" t="str">
        <f>IF(AP117=0,"",AP117)</f>
        <v/>
      </c>
      <c r="R117" s="340">
        <f>IF(AQ117=301,"",AQ117)</f>
        <v>0</v>
      </c>
      <c r="S117" s="340" t="str">
        <f>IF(AR117=0,"",AR117)</f>
        <v/>
      </c>
      <c r="T117" s="340">
        <f>IF(AS117=301,"",AS117)</f>
        <v>0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0</v>
      </c>
      <c r="AD117" s="376"/>
      <c r="AE117" s="375">
        <f>ABS(INDEX(AE:AE,MATCH(AE112,$AA:$AA,0)+11)+INDEX(AE:AE,MATCH(AE112,$AA:$AA,0)+12)+INDEX(AE:AE,MATCH(AE112,$AA:$AA,0)+13))</f>
        <v>0</v>
      </c>
      <c r="AF117" s="376"/>
      <c r="AG117" s="375">
        <f>ABS(INDEX(AG:AG,MATCH(AG112,$AA:$AA,0)+11)+INDEX(AG:AG,MATCH(AG112,$AA:$AA,0)+12)+INDEX(AG:AG,MATCH(AG112,$AA:$AA,0)+13))</f>
        <v>0</v>
      </c>
      <c r="AH117" s="376"/>
      <c r="AI117" s="375">
        <f>ABS(INDEX(AI:AI,MATCH(AI112,$AA:$AA,0)+11)+INDEX(AI:AI,MATCH(AI112,$AA:$AA,0)+12)+INDEX(AI:AI,MATCH(AI112,$AA:$AA,0)+13))</f>
        <v>0</v>
      </c>
      <c r="AJ117" s="376"/>
      <c r="AK117" s="375">
        <f>ABS(INDEX(AK:AK,MATCH(AK112,$AA:$AA,0)+11)+INDEX(AK:AK,MATCH(AK112,$AA:$AA,0)+12)+INDEX(AK:AK,MATCH(AK112,$AA:$AA,0)+13))</f>
        <v>0</v>
      </c>
      <c r="AL117" s="376"/>
      <c r="AM117" s="375">
        <f>ABS(INDEX(AM:AM,MATCH(AM112,$AA:$AA,0)+11)+INDEX(AM:AM,MATCH(AM112,$AA:$AA,0)+12)+INDEX(AM:AM,MATCH(AM112,$AA:$AA,0)+13))</f>
        <v>0</v>
      </c>
      <c r="AN117" s="376"/>
      <c r="AO117" s="375">
        <f>ABS(INDEX(AO:AO,MATCH(AO112,$AA:$AA,0)+11)+INDEX(AO:AO,MATCH(AO112,$AA:$AA,0)+12)+INDEX(AO:AO,MATCH(AO112,$AA:$AA,0)+13))</f>
        <v>0</v>
      </c>
      <c r="AP117" s="376"/>
      <c r="AQ117" s="375">
        <f>ABS(INDEX(AQ:AQ,MATCH(AQ112,$AA:$AA,0)+11)+INDEX(AQ:AQ,MATCH(AQ112,$AA:$AA,0)+12)+INDEX(AQ:AQ,MATCH(AQ112,$AA:$AA,0)+13))</f>
        <v>0</v>
      </c>
      <c r="AR117" s="376"/>
      <c r="AS117" s="375">
        <f>ABS(INDEX(AS:AS,MATCH(AS112,$AA:$AA,0)+11)+INDEX(AS:AS,MATCH(AS112,$AA:$AA,0)+12)+INDEX(AS:AS,MATCH(AS112,$AA:$AA,0)+13))</f>
        <v>0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8"/>
        <v>Spieler 4</v>
      </c>
      <c r="C118" s="367" t="str">
        <f t="shared" si="138"/>
        <v/>
      </c>
      <c r="D118" s="340">
        <f>IF(AC118=301,"",AC118)</f>
        <v>0</v>
      </c>
      <c r="E118" s="340" t="str">
        <f>IF(AD118=0,"",AD118)</f>
        <v/>
      </c>
      <c r="F118" s="340">
        <f>IF(AE118=301,"",AE118)</f>
        <v>0</v>
      </c>
      <c r="G118" s="340" t="str">
        <f>IF(AF118=0,"",AF118)</f>
        <v/>
      </c>
      <c r="H118" s="340">
        <f>IF(AG118=301,"",AG118)</f>
        <v>0</v>
      </c>
      <c r="I118" s="340" t="str">
        <f>IF(AH118=0,"",AH118)</f>
        <v/>
      </c>
      <c r="J118" s="340">
        <f>IF(AI118=301,"",AI118)</f>
        <v>0</v>
      </c>
      <c r="K118" s="340" t="str">
        <f>IF(AJ118=0,"",AJ118)</f>
        <v/>
      </c>
      <c r="L118" s="340">
        <f>IF(AK118=301,"",AK118)</f>
        <v>0</v>
      </c>
      <c r="M118" s="340" t="str">
        <f>IF(AL118=0,"",AL118)</f>
        <v/>
      </c>
      <c r="N118" s="340">
        <f>IF(AM118=301,"",AM118)</f>
        <v>0</v>
      </c>
      <c r="O118" s="340" t="str">
        <f>IF(AN118=0,"",AN118)</f>
        <v/>
      </c>
      <c r="P118" s="340">
        <f>IF(AO118=301,"",AO118)</f>
        <v>0</v>
      </c>
      <c r="Q118" s="340" t="str">
        <f>IF(AP118=0,"",AP118)</f>
        <v/>
      </c>
      <c r="R118" s="340">
        <f>IF(AQ118=301,"",AQ118)</f>
        <v>0</v>
      </c>
      <c r="S118" s="340" t="str">
        <f>IF(AR118=0,"",AR118)</f>
        <v/>
      </c>
      <c r="T118" s="340">
        <f>IF(AS118=301,"",AS118)</f>
        <v>0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0</v>
      </c>
      <c r="AD118" s="376"/>
      <c r="AE118" s="375">
        <f>ABS(INDEX(AE:AE,MATCH(AE112,$AA:$AA,0)+14)+INDEX(AE:AE,MATCH(AE112,$AA:$AA,0)+15)+INDEX(AE:AE,MATCH(AE112,$AA:$AA,0)+16))</f>
        <v>0</v>
      </c>
      <c r="AF118" s="376"/>
      <c r="AG118" s="375">
        <f>ABS(INDEX(AG:AG,MATCH(AG112,$AA:$AA,0)+14)+INDEX(AG:AG,MATCH(AG112,$AA:$AA,0)+15)+INDEX(AG:AG,MATCH(AG112,$AA:$AA,0)+16))</f>
        <v>0</v>
      </c>
      <c r="AH118" s="376"/>
      <c r="AI118" s="375">
        <f>ABS(INDEX(AI:AI,MATCH(AI112,$AA:$AA,0)+14)+INDEX(AI:AI,MATCH(AI112,$AA:$AA,0)+15)+INDEX(AI:AI,MATCH(AI112,$AA:$AA,0)+16))</f>
        <v>0</v>
      </c>
      <c r="AJ118" s="376"/>
      <c r="AK118" s="375">
        <f>ABS(INDEX(AK:AK,MATCH(AK112,$AA:$AA,0)+14)+INDEX(AK:AK,MATCH(AK112,$AA:$AA,0)+15)+INDEX(AK:AK,MATCH(AK112,$AA:$AA,0)+16))</f>
        <v>0</v>
      </c>
      <c r="AL118" s="376"/>
      <c r="AM118" s="375">
        <f>ABS(INDEX(AM:AM,MATCH(AM112,$AA:$AA,0)+14)+INDEX(AM:AM,MATCH(AM112,$AA:$AA,0)+15)+INDEX(AM:AM,MATCH(AM112,$AA:$AA,0)+16))</f>
        <v>0</v>
      </c>
      <c r="AN118" s="376"/>
      <c r="AO118" s="375">
        <f>ABS(INDEX(AO:AO,MATCH(AO112,$AA:$AA,0)+14)+INDEX(AO:AO,MATCH(AO112,$AA:$AA,0)+15)+INDEX(AO:AO,MATCH(AO112,$AA:$AA,0)+16))</f>
        <v>0</v>
      </c>
      <c r="AP118" s="376"/>
      <c r="AQ118" s="375">
        <f>ABS(INDEX(AQ:AQ,MATCH(AQ112,$AA:$AA,0)+14)+INDEX(AQ:AQ,MATCH(AQ112,$AA:$AA,0)+15)+INDEX(AQ:AQ,MATCH(AQ112,$AA:$AA,0)+16))</f>
        <v>0</v>
      </c>
      <c r="AR118" s="376"/>
      <c r="AS118" s="375">
        <f>ABS(INDEX(AS:AS,MATCH(AS112,$AA:$AA,0)+14)+INDEX(AS:AS,MATCH(AS112,$AA:$AA,0)+15)+INDEX(AS:AS,MATCH(AS112,$AA:$AA,0)+16))</f>
        <v>0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8"/>
        <v>Gesamt</v>
      </c>
      <c r="C119" s="356" t="str">
        <f t="shared" si="138"/>
        <v/>
      </c>
      <c r="D119" s="339">
        <f>IF(AC119=1505,"",AC119)</f>
        <v>0</v>
      </c>
      <c r="E119" s="339" t="str">
        <f>IF(AD119=0,"",AD119)</f>
        <v/>
      </c>
      <c r="F119" s="339">
        <f>IF(AE119=1505,"",AE119)</f>
        <v>0</v>
      </c>
      <c r="G119" s="339" t="str">
        <f>IF(AF119=0,"",AF119)</f>
        <v/>
      </c>
      <c r="H119" s="339">
        <f>IF(AG119=1505,"",AG119)</f>
        <v>0</v>
      </c>
      <c r="I119" s="339" t="str">
        <f>IF(AH119=0,"",AH119)</f>
        <v/>
      </c>
      <c r="J119" s="339">
        <f>IF(AI119=1505,"",AI119)</f>
        <v>0</v>
      </c>
      <c r="K119" s="339" t="str">
        <f>IF(AJ119=0,"",AJ119)</f>
        <v/>
      </c>
      <c r="L119" s="339">
        <f>IF(AK119=1505,"",AK119)</f>
        <v>0</v>
      </c>
      <c r="M119" s="339" t="str">
        <f>IF(AL119=0,"",AL119)</f>
        <v/>
      </c>
      <c r="N119" s="339">
        <f>IF(AM119=1505,"",AM119)</f>
        <v>0</v>
      </c>
      <c r="O119" s="339" t="str">
        <f>IF(AN119=0,"",AN119)</f>
        <v/>
      </c>
      <c r="P119" s="339">
        <f>IF(AO119=1505,"",AO119)</f>
        <v>0</v>
      </c>
      <c r="Q119" s="339" t="str">
        <f>IF(AP119=0,"",AP119)</f>
        <v/>
      </c>
      <c r="R119" s="339">
        <f>IF(AQ119=1505,"",AQ119)</f>
        <v>0</v>
      </c>
      <c r="S119" s="339" t="str">
        <f>IF(AR119=0,"",AR119)</f>
        <v/>
      </c>
      <c r="T119" s="339">
        <f>IF(AS119=1505,"",AS119)</f>
        <v>0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0</v>
      </c>
      <c r="AD119" s="356"/>
      <c r="AE119" s="355">
        <f>SUM(AE115:AE118)</f>
        <v>0</v>
      </c>
      <c r="AF119" s="356"/>
      <c r="AG119" s="355">
        <f>SUM(AG115:AG118)</f>
        <v>0</v>
      </c>
      <c r="AH119" s="356"/>
      <c r="AI119" s="355">
        <f>SUM(AI115:AI118)</f>
        <v>0</v>
      </c>
      <c r="AJ119" s="356"/>
      <c r="AK119" s="355">
        <f>SUM(AK115:AK118)</f>
        <v>0</v>
      </c>
      <c r="AL119" s="356"/>
      <c r="AM119" s="355">
        <f>SUM(AM115:AM118)</f>
        <v>0</v>
      </c>
      <c r="AN119" s="356"/>
      <c r="AO119" s="355">
        <f>SUM(AO115:AO118)</f>
        <v>0</v>
      </c>
      <c r="AP119" s="356"/>
      <c r="AQ119" s="355">
        <f>SUM(AQ115:AQ118)</f>
        <v>0</v>
      </c>
      <c r="AR119" s="356"/>
      <c r="AS119" s="355">
        <f>SUM(AS115:AS118)</f>
        <v>0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15.03./16.03.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15.03./16.03.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Brunnthal Max Munich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9">
        <f>IF(AD127="","",AD127)</f>
        <v>0</v>
      </c>
      <c r="F127" s="75" t="str">
        <f t="shared" ref="F127:F140" si="139">IF(AE127=0,"",AE127)</f>
        <v/>
      </c>
      <c r="G127" s="349">
        <f>IF(AF127="","",AF127)</f>
        <v>0</v>
      </c>
      <c r="H127" s="75" t="str">
        <f t="shared" ref="H127:H140" si="140">IF(AG127=0,"",AG127)</f>
        <v/>
      </c>
      <c r="I127" s="349">
        <f>IF(AH127="","",AH127)</f>
        <v>0</v>
      </c>
      <c r="J127" s="75" t="str">
        <f t="shared" ref="J127:J140" si="141">IF(AI127=0,"",AI127)</f>
        <v/>
      </c>
      <c r="K127" s="349">
        <f>IF(AJ127="","",AJ127)</f>
        <v>0</v>
      </c>
      <c r="L127" s="75" t="str">
        <f t="shared" ref="L127:L140" si="142">IF(AK127=0,"",AK127)</f>
        <v/>
      </c>
      <c r="M127" s="349">
        <f>IF(AL127="","",AL127)</f>
        <v>0</v>
      </c>
      <c r="N127" s="75" t="str">
        <f>IF(AM127=0,"",AM127)</f>
        <v/>
      </c>
      <c r="O127" s="349">
        <f>IF(AN127="","",AN127)</f>
        <v>0</v>
      </c>
      <c r="P127" s="75" t="str">
        <f t="shared" ref="P127:P140" si="143">IF(AO127=0,"",AO127)</f>
        <v/>
      </c>
      <c r="Q127" s="349">
        <f>IF(AP127="","",AP127)</f>
        <v>0</v>
      </c>
      <c r="R127" s="75" t="str">
        <f t="shared" ref="R127:R140" si="144">IF(AQ127=0,"",AQ127)</f>
        <v/>
      </c>
      <c r="S127" s="349">
        <f>IF(AR127="","",AR127)</f>
        <v>0</v>
      </c>
      <c r="T127" s="75" t="str">
        <f t="shared" ref="T127:T140" si="145">IF(AS127=0,"",AS127)</f>
        <v/>
      </c>
      <c r="U127" s="349">
        <f>IF(AT127="","",AT127)</f>
        <v>0</v>
      </c>
      <c r="V127" s="75" t="str">
        <f t="shared" ref="V127:V140" si="146">IF(AU127=0,"",AU127)</f>
        <v/>
      </c>
      <c r="W127" s="349">
        <f>IF(AV127="","",AV127)</f>
        <v>0</v>
      </c>
      <c r="Z127" s="352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69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0"/>
      <c r="F128" s="78" t="str">
        <f t="shared" si="139"/>
        <v/>
      </c>
      <c r="G128" s="350"/>
      <c r="H128" s="78" t="str">
        <f t="shared" si="140"/>
        <v/>
      </c>
      <c r="I128" s="350"/>
      <c r="J128" s="78" t="str">
        <f t="shared" si="141"/>
        <v/>
      </c>
      <c r="K128" s="350"/>
      <c r="L128" s="78" t="str">
        <f t="shared" si="142"/>
        <v/>
      </c>
      <c r="M128" s="350"/>
      <c r="N128" s="78" t="str">
        <f t="shared" ref="N128:N140" si="159">IF(AM128=0,"",AM128)</f>
        <v/>
      </c>
      <c r="O128" s="350"/>
      <c r="P128" s="78" t="str">
        <f t="shared" si="143"/>
        <v/>
      </c>
      <c r="Q128" s="350"/>
      <c r="R128" s="78" t="str">
        <f t="shared" si="144"/>
        <v/>
      </c>
      <c r="S128" s="350"/>
      <c r="T128" s="78" t="str">
        <f t="shared" si="145"/>
        <v/>
      </c>
      <c r="U128" s="350"/>
      <c r="V128" s="78" t="str">
        <f t="shared" si="146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0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1"/>
      <c r="F129" s="69" t="str">
        <f t="shared" si="139"/>
        <v/>
      </c>
      <c r="G129" s="351"/>
      <c r="H129" s="69" t="str">
        <f t="shared" si="140"/>
        <v/>
      </c>
      <c r="I129" s="351"/>
      <c r="J129" s="69" t="str">
        <f t="shared" si="141"/>
        <v/>
      </c>
      <c r="K129" s="351"/>
      <c r="L129" s="69" t="str">
        <f t="shared" si="142"/>
        <v/>
      </c>
      <c r="M129" s="351"/>
      <c r="N129" s="69" t="str">
        <f t="shared" si="159"/>
        <v/>
      </c>
      <c r="O129" s="351"/>
      <c r="P129" s="69" t="str">
        <f t="shared" si="143"/>
        <v/>
      </c>
      <c r="Q129" s="351"/>
      <c r="R129" s="69" t="str">
        <f t="shared" si="144"/>
        <v/>
      </c>
      <c r="S129" s="351"/>
      <c r="T129" s="69" t="str">
        <f t="shared" si="145"/>
        <v/>
      </c>
      <c r="U129" s="351"/>
      <c r="V129" s="69" t="str">
        <f t="shared" si="146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68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9">
        <f>IF(AD130="","",AD130)</f>
        <v>0</v>
      </c>
      <c r="F130" s="75" t="str">
        <f t="shared" si="139"/>
        <v/>
      </c>
      <c r="G130" s="349">
        <f>IF(AF130="","",AF130)</f>
        <v>0</v>
      </c>
      <c r="H130" s="75" t="str">
        <f t="shared" si="140"/>
        <v/>
      </c>
      <c r="I130" s="349">
        <f>IF(AH130="","",AH130)</f>
        <v>0</v>
      </c>
      <c r="J130" s="75" t="str">
        <f t="shared" si="141"/>
        <v/>
      </c>
      <c r="K130" s="349">
        <f>IF(AJ130="","",AJ130)</f>
        <v>0</v>
      </c>
      <c r="L130" s="75" t="str">
        <f t="shared" si="142"/>
        <v/>
      </c>
      <c r="M130" s="349">
        <f>IF(AL130="","",AL130)</f>
        <v>0</v>
      </c>
      <c r="N130" s="75" t="str">
        <f t="shared" si="159"/>
        <v/>
      </c>
      <c r="O130" s="349">
        <f>IF(AN130="","",AN130)</f>
        <v>0</v>
      </c>
      <c r="P130" s="75" t="str">
        <f t="shared" si="143"/>
        <v/>
      </c>
      <c r="Q130" s="349">
        <f>IF(AP130="","",AP130)</f>
        <v>0</v>
      </c>
      <c r="R130" s="75" t="str">
        <f t="shared" si="144"/>
        <v/>
      </c>
      <c r="S130" s="349">
        <f>IF(AR130="","",AR130)</f>
        <v>0</v>
      </c>
      <c r="T130" s="75" t="str">
        <f t="shared" si="145"/>
        <v/>
      </c>
      <c r="U130" s="349">
        <f>IF(AT130="","",AT130)</f>
        <v>0</v>
      </c>
      <c r="V130" s="75" t="str">
        <f t="shared" si="146"/>
        <v/>
      </c>
      <c r="W130" s="349">
        <f>IF(AV130="","",AV130)</f>
        <v>0</v>
      </c>
      <c r="Z130" s="352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69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50"/>
      <c r="F131" s="78" t="str">
        <f t="shared" si="139"/>
        <v/>
      </c>
      <c r="G131" s="350"/>
      <c r="H131" s="78" t="str">
        <f t="shared" si="140"/>
        <v/>
      </c>
      <c r="I131" s="350"/>
      <c r="J131" s="78" t="str">
        <f t="shared" si="141"/>
        <v/>
      </c>
      <c r="K131" s="350"/>
      <c r="L131" s="78" t="str">
        <f t="shared" si="142"/>
        <v/>
      </c>
      <c r="M131" s="350"/>
      <c r="N131" s="78" t="str">
        <f t="shared" si="159"/>
        <v/>
      </c>
      <c r="O131" s="350"/>
      <c r="P131" s="78" t="str">
        <f t="shared" si="143"/>
        <v/>
      </c>
      <c r="Q131" s="350"/>
      <c r="R131" s="78" t="str">
        <f t="shared" si="144"/>
        <v/>
      </c>
      <c r="S131" s="350"/>
      <c r="T131" s="78" t="str">
        <f t="shared" si="145"/>
        <v/>
      </c>
      <c r="U131" s="350"/>
      <c r="V131" s="78" t="str">
        <f t="shared" si="146"/>
        <v/>
      </c>
      <c r="W131" s="350"/>
      <c r="Z131" s="353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0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1"/>
      <c r="F132" s="69" t="str">
        <f t="shared" si="139"/>
        <v/>
      </c>
      <c r="G132" s="351"/>
      <c r="H132" s="69" t="str">
        <f t="shared" si="140"/>
        <v/>
      </c>
      <c r="I132" s="351"/>
      <c r="J132" s="69" t="str">
        <f t="shared" si="141"/>
        <v/>
      </c>
      <c r="K132" s="351"/>
      <c r="L132" s="69" t="str">
        <f t="shared" si="142"/>
        <v/>
      </c>
      <c r="M132" s="351"/>
      <c r="N132" s="69" t="str">
        <f t="shared" si="159"/>
        <v/>
      </c>
      <c r="O132" s="351"/>
      <c r="P132" s="69" t="str">
        <f t="shared" si="143"/>
        <v/>
      </c>
      <c r="Q132" s="351"/>
      <c r="R132" s="69" t="str">
        <f t="shared" si="144"/>
        <v/>
      </c>
      <c r="S132" s="351"/>
      <c r="T132" s="69" t="str">
        <f t="shared" si="145"/>
        <v/>
      </c>
      <c r="U132" s="351"/>
      <c r="V132" s="69" t="str">
        <f t="shared" si="146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68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9">
        <f>IF(AD133="","",AD133)</f>
        <v>0</v>
      </c>
      <c r="F133" s="75" t="str">
        <f t="shared" si="139"/>
        <v/>
      </c>
      <c r="G133" s="349">
        <f>IF(AF133="","",AF133)</f>
        <v>0</v>
      </c>
      <c r="H133" s="75" t="str">
        <f t="shared" si="140"/>
        <v/>
      </c>
      <c r="I133" s="349">
        <f>IF(AH133="","",AH133)</f>
        <v>0</v>
      </c>
      <c r="J133" s="75" t="str">
        <f t="shared" si="141"/>
        <v/>
      </c>
      <c r="K133" s="349">
        <f>IF(AJ133="","",AJ133)</f>
        <v>0</v>
      </c>
      <c r="L133" s="75" t="str">
        <f t="shared" si="142"/>
        <v/>
      </c>
      <c r="M133" s="349">
        <f>IF(AL133="","",AL133)</f>
        <v>0</v>
      </c>
      <c r="N133" s="75" t="str">
        <f t="shared" si="159"/>
        <v/>
      </c>
      <c r="O133" s="349">
        <f>IF(AN133="","",AN133)</f>
        <v>0</v>
      </c>
      <c r="P133" s="75" t="str">
        <f t="shared" si="143"/>
        <v/>
      </c>
      <c r="Q133" s="349">
        <f>IF(AP133="","",AP133)</f>
        <v>0</v>
      </c>
      <c r="R133" s="75" t="str">
        <f t="shared" si="144"/>
        <v/>
      </c>
      <c r="S133" s="349">
        <f>IF(AR133="","",AR133)</f>
        <v>0</v>
      </c>
      <c r="T133" s="75" t="str">
        <f t="shared" si="145"/>
        <v/>
      </c>
      <c r="U133" s="349">
        <f>IF(AT133="","",AT133)</f>
        <v>0</v>
      </c>
      <c r="V133" s="75" t="str">
        <f t="shared" si="146"/>
        <v/>
      </c>
      <c r="W133" s="349">
        <f>IF(AV133="","",AV133)</f>
        <v>0</v>
      </c>
      <c r="Z133" s="352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69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0"/>
      <c r="F134" s="78" t="str">
        <f t="shared" si="139"/>
        <v/>
      </c>
      <c r="G134" s="350"/>
      <c r="H134" s="78" t="str">
        <f t="shared" si="140"/>
        <v/>
      </c>
      <c r="I134" s="350"/>
      <c r="J134" s="78" t="str">
        <f t="shared" si="141"/>
        <v/>
      </c>
      <c r="K134" s="350"/>
      <c r="L134" s="78" t="str">
        <f t="shared" si="142"/>
        <v/>
      </c>
      <c r="M134" s="350"/>
      <c r="N134" s="78" t="str">
        <f t="shared" si="159"/>
        <v/>
      </c>
      <c r="O134" s="350"/>
      <c r="P134" s="78" t="str">
        <f t="shared" si="143"/>
        <v/>
      </c>
      <c r="Q134" s="350"/>
      <c r="R134" s="78" t="str">
        <f t="shared" si="144"/>
        <v/>
      </c>
      <c r="S134" s="350"/>
      <c r="T134" s="78" t="str">
        <f t="shared" si="145"/>
        <v/>
      </c>
      <c r="U134" s="350"/>
      <c r="V134" s="78" t="str">
        <f t="shared" si="146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0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1"/>
      <c r="F135" s="69" t="str">
        <f t="shared" si="139"/>
        <v/>
      </c>
      <c r="G135" s="351"/>
      <c r="H135" s="69" t="str">
        <f t="shared" si="140"/>
        <v/>
      </c>
      <c r="I135" s="351"/>
      <c r="J135" s="69" t="str">
        <f t="shared" si="141"/>
        <v/>
      </c>
      <c r="K135" s="351"/>
      <c r="L135" s="69" t="str">
        <f t="shared" si="142"/>
        <v/>
      </c>
      <c r="M135" s="351"/>
      <c r="N135" s="69" t="str">
        <f t="shared" si="159"/>
        <v/>
      </c>
      <c r="O135" s="351"/>
      <c r="P135" s="69" t="str">
        <f t="shared" si="143"/>
        <v/>
      </c>
      <c r="Q135" s="351"/>
      <c r="R135" s="69" t="str">
        <f t="shared" si="144"/>
        <v/>
      </c>
      <c r="S135" s="351"/>
      <c r="T135" s="69" t="str">
        <f t="shared" si="145"/>
        <v/>
      </c>
      <c r="U135" s="351"/>
      <c r="V135" s="69" t="str">
        <f t="shared" si="146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68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9">
        <f>IF(AD136="","",AD136)</f>
        <v>0</v>
      </c>
      <c r="F136" s="75" t="str">
        <f t="shared" si="139"/>
        <v/>
      </c>
      <c r="G136" s="349">
        <f>IF(AF136="","",AF136)</f>
        <v>0</v>
      </c>
      <c r="H136" s="75" t="str">
        <f t="shared" si="140"/>
        <v/>
      </c>
      <c r="I136" s="349">
        <f>IF(AH136="","",AH136)</f>
        <v>0</v>
      </c>
      <c r="J136" s="75" t="str">
        <f t="shared" si="141"/>
        <v/>
      </c>
      <c r="K136" s="349">
        <f>IF(AJ136="","",AJ136)</f>
        <v>0</v>
      </c>
      <c r="L136" s="75" t="str">
        <f t="shared" si="142"/>
        <v/>
      </c>
      <c r="M136" s="349">
        <f>IF(AL136="","",AL136)</f>
        <v>0</v>
      </c>
      <c r="N136" s="75" t="str">
        <f t="shared" si="159"/>
        <v/>
      </c>
      <c r="O136" s="349">
        <f>IF(AN136="","",AN136)</f>
        <v>0</v>
      </c>
      <c r="P136" s="75" t="str">
        <f t="shared" si="143"/>
        <v/>
      </c>
      <c r="Q136" s="349">
        <f>IF(AP136="","",AP136)</f>
        <v>0</v>
      </c>
      <c r="R136" s="75" t="str">
        <f t="shared" si="144"/>
        <v/>
      </c>
      <c r="S136" s="349">
        <f>IF(AR136="","",AR136)</f>
        <v>0</v>
      </c>
      <c r="T136" s="75" t="str">
        <f t="shared" si="145"/>
        <v/>
      </c>
      <c r="U136" s="349">
        <f>IF(AT136="","",AT136)</f>
        <v>0</v>
      </c>
      <c r="V136" s="75" t="str">
        <f t="shared" si="146"/>
        <v/>
      </c>
      <c r="W136" s="349">
        <f>IF(AV136="","",AV136)</f>
        <v>0</v>
      </c>
      <c r="Z136" s="352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0"/>
      <c r="F137" s="78" t="str">
        <f t="shared" si="139"/>
        <v/>
      </c>
      <c r="G137" s="350"/>
      <c r="H137" s="78" t="str">
        <f t="shared" si="140"/>
        <v/>
      </c>
      <c r="I137" s="350"/>
      <c r="J137" s="78" t="str">
        <f t="shared" si="141"/>
        <v/>
      </c>
      <c r="K137" s="350"/>
      <c r="L137" s="78" t="str">
        <f t="shared" si="142"/>
        <v/>
      </c>
      <c r="M137" s="350"/>
      <c r="N137" s="78" t="str">
        <f t="shared" si="159"/>
        <v/>
      </c>
      <c r="O137" s="350"/>
      <c r="P137" s="78" t="str">
        <f t="shared" si="143"/>
        <v/>
      </c>
      <c r="Q137" s="350"/>
      <c r="R137" s="78" t="str">
        <f t="shared" si="144"/>
        <v/>
      </c>
      <c r="S137" s="350"/>
      <c r="T137" s="78" t="str">
        <f t="shared" si="145"/>
        <v/>
      </c>
      <c r="U137" s="350"/>
      <c r="V137" s="78" t="str">
        <f t="shared" si="146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1"/>
      <c r="F138" s="69" t="str">
        <f t="shared" si="139"/>
        <v/>
      </c>
      <c r="G138" s="351"/>
      <c r="H138" s="69" t="str">
        <f t="shared" si="140"/>
        <v/>
      </c>
      <c r="I138" s="351"/>
      <c r="J138" s="69" t="str">
        <f t="shared" si="141"/>
        <v/>
      </c>
      <c r="K138" s="351"/>
      <c r="L138" s="69" t="str">
        <f t="shared" si="142"/>
        <v/>
      </c>
      <c r="M138" s="351"/>
      <c r="N138" s="69" t="str">
        <f t="shared" si="159"/>
        <v/>
      </c>
      <c r="O138" s="351"/>
      <c r="P138" s="69" t="str">
        <f t="shared" si="143"/>
        <v/>
      </c>
      <c r="Q138" s="351"/>
      <c r="R138" s="69" t="str">
        <f t="shared" si="144"/>
        <v/>
      </c>
      <c r="S138" s="351"/>
      <c r="T138" s="69" t="str">
        <f t="shared" si="145"/>
        <v/>
      </c>
      <c r="U138" s="351"/>
      <c r="V138" s="69" t="str">
        <f t="shared" si="146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7">
        <f t="shared" si="170"/>
        <v>6</v>
      </c>
      <c r="E142" s="347" t="str">
        <f t="shared" si="170"/>
        <v/>
      </c>
      <c r="F142" s="347">
        <f t="shared" si="170"/>
        <v>10</v>
      </c>
      <c r="G142" s="347" t="str">
        <f t="shared" si="170"/>
        <v/>
      </c>
      <c r="H142" s="347">
        <f t="shared" si="170"/>
        <v>4</v>
      </c>
      <c r="I142" s="347" t="str">
        <f t="shared" si="170"/>
        <v/>
      </c>
      <c r="J142" s="347">
        <f t="shared" si="170"/>
        <v>3</v>
      </c>
      <c r="K142" s="347" t="str">
        <f t="shared" si="170"/>
        <v/>
      </c>
      <c r="L142" s="347">
        <f t="shared" si="170"/>
        <v>9</v>
      </c>
      <c r="M142" s="347" t="str">
        <f t="shared" si="170"/>
        <v/>
      </c>
      <c r="N142" s="347">
        <f t="shared" si="170"/>
        <v>8</v>
      </c>
      <c r="O142" s="347" t="str">
        <f t="shared" si="170"/>
        <v/>
      </c>
      <c r="P142" s="347">
        <f t="shared" si="170"/>
        <v>1</v>
      </c>
      <c r="Q142" s="347" t="str">
        <f t="shared" si="170"/>
        <v/>
      </c>
      <c r="R142" s="347">
        <f t="shared" ref="L142:U144" si="171">IF(AQ142=0,"",AQ142)</f>
        <v>7</v>
      </c>
      <c r="S142" s="347" t="str">
        <f t="shared" si="171"/>
        <v/>
      </c>
      <c r="T142" s="347">
        <f t="shared" si="171"/>
        <v>2</v>
      </c>
      <c r="U142" s="347" t="str">
        <f t="shared" si="171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VLOOKUP($AA122,Schlüssel!$A$5:$DG$14,83)</f>
        <v>6</v>
      </c>
      <c r="AD142" s="372"/>
      <c r="AE142" s="371">
        <f>VLOOKUP($AA122,Schlüssel!$A$5:$EK$14,84)</f>
        <v>10</v>
      </c>
      <c r="AF142" s="372"/>
      <c r="AG142" s="371">
        <f>VLOOKUP($AA122,Schlüssel!$A$5:$EK$14,85)</f>
        <v>4</v>
      </c>
      <c r="AH142" s="372"/>
      <c r="AI142" s="371">
        <f>VLOOKUP($AA122,Schlüssel!$A$5:$EK$14,86)</f>
        <v>3</v>
      </c>
      <c r="AJ142" s="372"/>
      <c r="AK142" s="371">
        <f>VLOOKUP($AA122,Schlüssel!$A$5:$EK$14,87)</f>
        <v>9</v>
      </c>
      <c r="AL142" s="372"/>
      <c r="AM142" s="371">
        <f>VLOOKUP($AA122,Schlüssel!$A$5:$EK$14,88)</f>
        <v>8</v>
      </c>
      <c r="AN142" s="372"/>
      <c r="AO142" s="371">
        <f>VLOOKUP($AA122,Schlüssel!$A$5:$EK$14,89)</f>
        <v>1</v>
      </c>
      <c r="AP142" s="372"/>
      <c r="AQ142" s="371">
        <f>VLOOKUP($AA122,Schlüssel!$A$5:$EK$14,90)</f>
        <v>7</v>
      </c>
      <c r="AR142" s="372"/>
      <c r="AS142" s="371">
        <f>VLOOKUP($AA122,Schlüssel!$A$5:$EK$14,91)</f>
        <v>2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4" t="str">
        <f t="shared" si="172"/>
        <v>SG Rottendorf 1</v>
      </c>
      <c r="E143" s="345" t="str">
        <f t="shared" si="172"/>
        <v/>
      </c>
      <c r="F143" s="344" t="str">
        <f t="shared" si="172"/>
        <v>High Roller Rosenheim 1</v>
      </c>
      <c r="G143" s="345" t="str">
        <f t="shared" si="172"/>
        <v/>
      </c>
      <c r="H143" s="344" t="str">
        <f t="shared" si="172"/>
        <v>SG DJK Rimpar</v>
      </c>
      <c r="I143" s="345" t="str">
        <f t="shared" si="172"/>
        <v/>
      </c>
      <c r="J143" s="344" t="str">
        <f t="shared" si="172"/>
        <v>BK München 3</v>
      </c>
      <c r="K143" s="345" t="str">
        <f t="shared" si="172"/>
        <v/>
      </c>
      <c r="L143" s="344" t="str">
        <f t="shared" si="171"/>
        <v>Bowlinghaus Bamberg 1</v>
      </c>
      <c r="M143" s="345" t="str">
        <f t="shared" si="171"/>
        <v/>
      </c>
      <c r="N143" s="344" t="str">
        <f t="shared" si="171"/>
        <v>BC EMAX Unterföhring 2</v>
      </c>
      <c r="O143" s="345" t="str">
        <f t="shared" si="171"/>
        <v/>
      </c>
      <c r="P143" s="344" t="str">
        <f t="shared" si="171"/>
        <v>BC Comet Nürnberg</v>
      </c>
      <c r="Q143" s="345" t="str">
        <f t="shared" si="171"/>
        <v/>
      </c>
      <c r="R143" s="344" t="str">
        <f t="shared" si="171"/>
        <v>Schanzer Ingolstadt 1</v>
      </c>
      <c r="S143" s="345" t="str">
        <f t="shared" si="171"/>
        <v/>
      </c>
      <c r="T143" s="344" t="str">
        <f t="shared" si="171"/>
        <v>Bajuwaren München 1</v>
      </c>
      <c r="U143" s="345" t="str">
        <f t="shared" si="171"/>
        <v/>
      </c>
      <c r="V143" s="346"/>
      <c r="W143" s="346"/>
      <c r="AA143" s="90"/>
      <c r="AB143" s="86"/>
      <c r="AC143" s="344" t="str">
        <f>VLOOKUP(AC142,Schlüssel!$A$5:$K$14,2)</f>
        <v>SG Rottendorf 1</v>
      </c>
      <c r="AD143" s="345"/>
      <c r="AE143" s="344" t="str">
        <f>VLOOKUP(AE142,Schlüssel!$A$5:$K$14,2)</f>
        <v>High Roller Rosenheim 1</v>
      </c>
      <c r="AF143" s="345"/>
      <c r="AG143" s="344" t="str">
        <f>VLOOKUP(AG142,Schlüssel!$A$5:$K$14,2)</f>
        <v>SG DJK Rimpar</v>
      </c>
      <c r="AH143" s="345"/>
      <c r="AI143" s="344" t="str">
        <f>VLOOKUP(AI142,Schlüssel!$A$5:$K$14,2)</f>
        <v>BK München 3</v>
      </c>
      <c r="AJ143" s="345"/>
      <c r="AK143" s="344" t="str">
        <f>VLOOKUP(AK142,Schlüssel!$A$5:$K$14,2)</f>
        <v>Bowlinghaus Bamberg 1</v>
      </c>
      <c r="AL143" s="345"/>
      <c r="AM143" s="344" t="str">
        <f>VLOOKUP(AM142,Schlüssel!$A$5:$K$14,2)</f>
        <v>BC EMAX Unterföhring 2</v>
      </c>
      <c r="AN143" s="345"/>
      <c r="AO143" s="344" t="str">
        <f>VLOOKUP(AO142,Schlüssel!$A$5:$K$14,2)</f>
        <v>BC Comet Nürnberg</v>
      </c>
      <c r="AP143" s="345"/>
      <c r="AQ143" s="344" t="str">
        <f>VLOOKUP(AQ142,Schlüssel!$A$5:$K$14,2)</f>
        <v>Schanzer Ingolstadt 1</v>
      </c>
      <c r="AR143" s="345"/>
      <c r="AS143" s="344" t="str">
        <f>VLOOKUP(AS142,Schlüssel!$A$5:$K$14,2)</f>
        <v>Bajuwaren München 1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2" t="str">
        <f t="shared" si="172"/>
        <v/>
      </c>
      <c r="E144" s="342" t="str">
        <f t="shared" si="172"/>
        <v/>
      </c>
      <c r="F144" s="342" t="str">
        <f t="shared" si="172"/>
        <v/>
      </c>
      <c r="G144" s="342" t="str">
        <f t="shared" si="172"/>
        <v/>
      </c>
      <c r="H144" s="342" t="str">
        <f t="shared" si="172"/>
        <v/>
      </c>
      <c r="I144" s="342" t="str">
        <f t="shared" si="172"/>
        <v/>
      </c>
      <c r="J144" s="342" t="str">
        <f t="shared" si="172"/>
        <v/>
      </c>
      <c r="K144" s="342" t="str">
        <f t="shared" si="172"/>
        <v/>
      </c>
      <c r="L144" s="342" t="str">
        <f t="shared" si="171"/>
        <v/>
      </c>
      <c r="M144" s="342" t="str">
        <f t="shared" si="171"/>
        <v/>
      </c>
      <c r="N144" s="342" t="str">
        <f t="shared" si="171"/>
        <v/>
      </c>
      <c r="O144" s="342" t="str">
        <f t="shared" si="171"/>
        <v/>
      </c>
      <c r="P144" s="342" t="str">
        <f t="shared" si="171"/>
        <v/>
      </c>
      <c r="Q144" s="342" t="str">
        <f t="shared" si="171"/>
        <v/>
      </c>
      <c r="R144" s="342" t="str">
        <f t="shared" si="171"/>
        <v/>
      </c>
      <c r="S144" s="342" t="str">
        <f t="shared" si="171"/>
        <v/>
      </c>
      <c r="T144" s="342" t="str">
        <f t="shared" si="171"/>
        <v/>
      </c>
      <c r="U144" s="343" t="str">
        <f t="shared" si="171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3">IF(AA145=0,"",AA145)</f>
        <v>Spieler 1</v>
      </c>
      <c r="C145" s="367" t="str">
        <f t="shared" si="173"/>
        <v/>
      </c>
      <c r="D145" s="340">
        <f>IF(AC145=301,"",AC145)</f>
        <v>0</v>
      </c>
      <c r="E145" s="340" t="str">
        <f>IF(AD145=0,"",AD145)</f>
        <v/>
      </c>
      <c r="F145" s="340">
        <f>IF(AE145=301,"",AE145)</f>
        <v>0</v>
      </c>
      <c r="G145" s="340" t="str">
        <f>IF(AF145=0,"",AF145)</f>
        <v/>
      </c>
      <c r="H145" s="340">
        <f>IF(AG145=301,"",AG145)</f>
        <v>0</v>
      </c>
      <c r="I145" s="340" t="str">
        <f>IF(AH145=0,"",AH145)</f>
        <v/>
      </c>
      <c r="J145" s="340">
        <f>IF(AI145=301,"",AI145)</f>
        <v>0</v>
      </c>
      <c r="K145" s="340" t="str">
        <f>IF(AJ145=0,"",AJ145)</f>
        <v/>
      </c>
      <c r="L145" s="340">
        <f>IF(AK145=301,"",AK145)</f>
        <v>0</v>
      </c>
      <c r="M145" s="340" t="str">
        <f>IF(AL145=0,"",AL145)</f>
        <v/>
      </c>
      <c r="N145" s="340">
        <f>IF(AM145=301,"",AM145)</f>
        <v>0</v>
      </c>
      <c r="O145" s="340" t="str">
        <f>IF(AN145=0,"",AN145)</f>
        <v/>
      </c>
      <c r="P145" s="340">
        <f>IF(AO145=301,"",AO145)</f>
        <v>0</v>
      </c>
      <c r="Q145" s="340" t="str">
        <f>IF(AP145=0,"",AP145)</f>
        <v/>
      </c>
      <c r="R145" s="340">
        <f>IF(AQ145=301,"",AQ145)</f>
        <v>0</v>
      </c>
      <c r="S145" s="340" t="str">
        <f>IF(AR145=0,"",AR145)</f>
        <v/>
      </c>
      <c r="T145" s="340">
        <f>IF(AS145=301,"",AS145)</f>
        <v>0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0</v>
      </c>
      <c r="AD145" s="374"/>
      <c r="AE145" s="373">
        <f>ABS(INDEX(AE:AE,MATCH(AE142,$AA:$AA,0)+5)+INDEX(AE:AE,MATCH(AE142,$AA:$AA,0)+6)+INDEX(AE:AE,MATCH(AE142,$AA:$AA,0)+7))</f>
        <v>0</v>
      </c>
      <c r="AF145" s="374"/>
      <c r="AG145" s="373">
        <f>ABS(INDEX(AG:AG,MATCH(AG142,$AA:$AA,0)+5)+INDEX(AG:AG,MATCH(AG142,$AA:$AA,0)+6)+INDEX(AG:AG,MATCH(AG142,$AA:$AA,0)+7))</f>
        <v>0</v>
      </c>
      <c r="AH145" s="374"/>
      <c r="AI145" s="373">
        <f>ABS(INDEX(AI:AI,MATCH(AI142,$AA:$AA,0)+5)+INDEX(AI:AI,MATCH(AI142,$AA:$AA,0)+6)+INDEX(AI:AI,MATCH(AI142,$AA:$AA,0)+7))</f>
        <v>0</v>
      </c>
      <c r="AJ145" s="374"/>
      <c r="AK145" s="373">
        <f>ABS(INDEX(AK:AK,MATCH(AK142,$AA:$AA,0)+5)+INDEX(AK:AK,MATCH(AK142,$AA:$AA,0)+6)+INDEX(AK:AK,MATCH(AK142,$AA:$AA,0)+7))</f>
        <v>0</v>
      </c>
      <c r="AL145" s="374"/>
      <c r="AM145" s="373">
        <f>ABS(INDEX(AM:AM,MATCH(AM142,$AA:$AA,0)+5)+INDEX(AM:AM,MATCH(AM142,$AA:$AA,0)+6)+INDEX(AM:AM,MATCH(AM142,$AA:$AA,0)+7))</f>
        <v>0</v>
      </c>
      <c r="AN145" s="374"/>
      <c r="AO145" s="373">
        <f>ABS(INDEX(AO:AO,MATCH(AO142,$AA:$AA,0)+5)+INDEX(AO:AO,MATCH(AO142,$AA:$AA,0)+6)+INDEX(AO:AO,MATCH(AO142,$AA:$AA,0)+7))</f>
        <v>0</v>
      </c>
      <c r="AP145" s="374"/>
      <c r="AQ145" s="373">
        <f>ABS(INDEX(AQ:AQ,MATCH(AQ142,$AA:$AA,0)+5)+INDEX(AQ:AQ,MATCH(AQ142,$AA:$AA,0)+6)+INDEX(AQ:AQ,MATCH(AQ142,$AA:$AA,0)+7))</f>
        <v>0</v>
      </c>
      <c r="AR145" s="374"/>
      <c r="AS145" s="373">
        <f>ABS(INDEX(AS:AS,MATCH(AS142,$AA:$AA,0)+5)+INDEX(AS:AS,MATCH(AS142,$AA:$AA,0)+6)+INDEX(AS:AS,MATCH(AS142,$AA:$AA,0)+7))</f>
        <v>0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3"/>
        <v>Spieler 2</v>
      </c>
      <c r="C146" s="367" t="str">
        <f t="shared" si="173"/>
        <v/>
      </c>
      <c r="D146" s="340">
        <f>IF(AC146=301,"",AC146)</f>
        <v>0</v>
      </c>
      <c r="E146" s="340" t="str">
        <f>IF(AD146=0,"",AD146)</f>
        <v/>
      </c>
      <c r="F146" s="340">
        <f>IF(AE146=301,"",AE146)</f>
        <v>0</v>
      </c>
      <c r="G146" s="340" t="str">
        <f>IF(AF146=0,"",AF146)</f>
        <v/>
      </c>
      <c r="H146" s="340">
        <f>IF(AG146=301,"",AG146)</f>
        <v>0</v>
      </c>
      <c r="I146" s="340" t="str">
        <f>IF(AH146=0,"",AH146)</f>
        <v/>
      </c>
      <c r="J146" s="340">
        <f>IF(AI146=301,"",AI146)</f>
        <v>0</v>
      </c>
      <c r="K146" s="340" t="str">
        <f>IF(AJ146=0,"",AJ146)</f>
        <v/>
      </c>
      <c r="L146" s="340">
        <f>IF(AK146=301,"",AK146)</f>
        <v>0</v>
      </c>
      <c r="M146" s="340" t="str">
        <f>IF(AL146=0,"",AL146)</f>
        <v/>
      </c>
      <c r="N146" s="340">
        <f>IF(AM146=301,"",AM146)</f>
        <v>0</v>
      </c>
      <c r="O146" s="340" t="str">
        <f>IF(AN146=0,"",AN146)</f>
        <v/>
      </c>
      <c r="P146" s="340">
        <f>IF(AO146=301,"",AO146)</f>
        <v>0</v>
      </c>
      <c r="Q146" s="340" t="str">
        <f>IF(AP146=0,"",AP146)</f>
        <v/>
      </c>
      <c r="R146" s="340">
        <f>IF(AQ146=301,"",AQ146)</f>
        <v>0</v>
      </c>
      <c r="S146" s="340" t="str">
        <f>IF(AR146=0,"",AR146)</f>
        <v/>
      </c>
      <c r="T146" s="340">
        <f>IF(AS146=301,"",AS146)</f>
        <v>0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0</v>
      </c>
      <c r="AD146" s="376"/>
      <c r="AE146" s="375">
        <f>ABS(INDEX(AE:AE,MATCH(AE142,$AA:$AA,0)+8)+INDEX(AE:AE,MATCH(AE142,$AA:$AA,0)+9)+INDEX(AE:AE,MATCH(AE142,$AA:$AA,0)+10))</f>
        <v>0</v>
      </c>
      <c r="AF146" s="376"/>
      <c r="AG146" s="375">
        <f>ABS(INDEX(AG:AG,MATCH(AG142,$AA:$AA,0)+8)+INDEX(AG:AG,MATCH(AG142,$AA:$AA,0)+9)+INDEX(AG:AG,MATCH(AG142,$AA:$AA,0)+10))</f>
        <v>0</v>
      </c>
      <c r="AH146" s="376"/>
      <c r="AI146" s="375">
        <f>ABS(INDEX(AI:AI,MATCH(AI142,$AA:$AA,0)+8)+INDEX(AI:AI,MATCH(AI142,$AA:$AA,0)+9)+INDEX(AI:AI,MATCH(AI142,$AA:$AA,0)+10))</f>
        <v>0</v>
      </c>
      <c r="AJ146" s="376"/>
      <c r="AK146" s="375">
        <f>ABS(INDEX(AK:AK,MATCH(AK142,$AA:$AA,0)+8)+INDEX(AK:AK,MATCH(AK142,$AA:$AA,0)+9)+INDEX(AK:AK,MATCH(AK142,$AA:$AA,0)+10))</f>
        <v>0</v>
      </c>
      <c r="AL146" s="376"/>
      <c r="AM146" s="375">
        <f>ABS(INDEX(AM:AM,MATCH(AM142,$AA:$AA,0)+8)+INDEX(AM:AM,MATCH(AM142,$AA:$AA,0)+9)+INDEX(AM:AM,MATCH(AM142,$AA:$AA,0)+10))</f>
        <v>0</v>
      </c>
      <c r="AN146" s="376"/>
      <c r="AO146" s="375">
        <f>ABS(INDEX(AO:AO,MATCH(AO142,$AA:$AA,0)+8)+INDEX(AO:AO,MATCH(AO142,$AA:$AA,0)+9)+INDEX(AO:AO,MATCH(AO142,$AA:$AA,0)+10))</f>
        <v>0</v>
      </c>
      <c r="AP146" s="376"/>
      <c r="AQ146" s="375">
        <f>ABS(INDEX(AQ:AQ,MATCH(AQ142,$AA:$AA,0)+8)+INDEX(AQ:AQ,MATCH(AQ142,$AA:$AA,0)+9)+INDEX(AQ:AQ,MATCH(AQ142,$AA:$AA,0)+10))</f>
        <v>0</v>
      </c>
      <c r="AR146" s="376"/>
      <c r="AS146" s="375">
        <f>ABS(INDEX(AS:AS,MATCH(AS142,$AA:$AA,0)+8)+INDEX(AS:AS,MATCH(AS142,$AA:$AA,0)+9)+INDEX(AS:AS,MATCH(AS142,$AA:$AA,0)+10))</f>
        <v>0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3"/>
        <v>Spieler 3</v>
      </c>
      <c r="C147" s="367" t="str">
        <f t="shared" si="173"/>
        <v/>
      </c>
      <c r="D147" s="340">
        <f>IF(AC147=301,"",AC147)</f>
        <v>0</v>
      </c>
      <c r="E147" s="340" t="str">
        <f>IF(AD147=0,"",AD147)</f>
        <v/>
      </c>
      <c r="F147" s="340">
        <f>IF(AE147=301,"",AE147)</f>
        <v>0</v>
      </c>
      <c r="G147" s="340" t="str">
        <f>IF(AF147=0,"",AF147)</f>
        <v/>
      </c>
      <c r="H147" s="340">
        <f>IF(AG147=301,"",AG147)</f>
        <v>0</v>
      </c>
      <c r="I147" s="340" t="str">
        <f>IF(AH147=0,"",AH147)</f>
        <v/>
      </c>
      <c r="J147" s="340">
        <f>IF(AI147=301,"",AI147)</f>
        <v>0</v>
      </c>
      <c r="K147" s="340" t="str">
        <f>IF(AJ147=0,"",AJ147)</f>
        <v/>
      </c>
      <c r="L147" s="340">
        <f>IF(AK147=301,"",AK147)</f>
        <v>0</v>
      </c>
      <c r="M147" s="340" t="str">
        <f>IF(AL147=0,"",AL147)</f>
        <v/>
      </c>
      <c r="N147" s="340">
        <f>IF(AM147=301,"",AM147)</f>
        <v>0</v>
      </c>
      <c r="O147" s="340" t="str">
        <f>IF(AN147=0,"",AN147)</f>
        <v/>
      </c>
      <c r="P147" s="340">
        <f>IF(AO147=301,"",AO147)</f>
        <v>0</v>
      </c>
      <c r="Q147" s="340" t="str">
        <f>IF(AP147=0,"",AP147)</f>
        <v/>
      </c>
      <c r="R147" s="340">
        <f>IF(AQ147=301,"",AQ147)</f>
        <v>0</v>
      </c>
      <c r="S147" s="340" t="str">
        <f>IF(AR147=0,"",AR147)</f>
        <v/>
      </c>
      <c r="T147" s="340">
        <f>IF(AS147=301,"",AS147)</f>
        <v>0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0</v>
      </c>
      <c r="AD147" s="376"/>
      <c r="AE147" s="375">
        <f>ABS(INDEX(AE:AE,MATCH(AE142,$AA:$AA,0)+11)+INDEX(AE:AE,MATCH(AE142,$AA:$AA,0)+12)+INDEX(AE:AE,MATCH(AE142,$AA:$AA,0)+13))</f>
        <v>0</v>
      </c>
      <c r="AF147" s="376"/>
      <c r="AG147" s="375">
        <f>ABS(INDEX(AG:AG,MATCH(AG142,$AA:$AA,0)+11)+INDEX(AG:AG,MATCH(AG142,$AA:$AA,0)+12)+INDEX(AG:AG,MATCH(AG142,$AA:$AA,0)+13))</f>
        <v>0</v>
      </c>
      <c r="AH147" s="376"/>
      <c r="AI147" s="375">
        <f>ABS(INDEX(AI:AI,MATCH(AI142,$AA:$AA,0)+11)+INDEX(AI:AI,MATCH(AI142,$AA:$AA,0)+12)+INDEX(AI:AI,MATCH(AI142,$AA:$AA,0)+13))</f>
        <v>0</v>
      </c>
      <c r="AJ147" s="376"/>
      <c r="AK147" s="375">
        <f>ABS(INDEX(AK:AK,MATCH(AK142,$AA:$AA,0)+11)+INDEX(AK:AK,MATCH(AK142,$AA:$AA,0)+12)+INDEX(AK:AK,MATCH(AK142,$AA:$AA,0)+13))</f>
        <v>0</v>
      </c>
      <c r="AL147" s="376"/>
      <c r="AM147" s="375">
        <f>ABS(INDEX(AM:AM,MATCH(AM142,$AA:$AA,0)+11)+INDEX(AM:AM,MATCH(AM142,$AA:$AA,0)+12)+INDEX(AM:AM,MATCH(AM142,$AA:$AA,0)+13))</f>
        <v>0</v>
      </c>
      <c r="AN147" s="376"/>
      <c r="AO147" s="375">
        <f>ABS(INDEX(AO:AO,MATCH(AO142,$AA:$AA,0)+11)+INDEX(AO:AO,MATCH(AO142,$AA:$AA,0)+12)+INDEX(AO:AO,MATCH(AO142,$AA:$AA,0)+13))</f>
        <v>0</v>
      </c>
      <c r="AP147" s="376"/>
      <c r="AQ147" s="375">
        <f>ABS(INDEX(AQ:AQ,MATCH(AQ142,$AA:$AA,0)+11)+INDEX(AQ:AQ,MATCH(AQ142,$AA:$AA,0)+12)+INDEX(AQ:AQ,MATCH(AQ142,$AA:$AA,0)+13))</f>
        <v>0</v>
      </c>
      <c r="AR147" s="376"/>
      <c r="AS147" s="375">
        <f>ABS(INDEX(AS:AS,MATCH(AS142,$AA:$AA,0)+11)+INDEX(AS:AS,MATCH(AS142,$AA:$AA,0)+12)+INDEX(AS:AS,MATCH(AS142,$AA:$AA,0)+13))</f>
        <v>0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3"/>
        <v>Spieler 4</v>
      </c>
      <c r="C148" s="367" t="str">
        <f t="shared" si="173"/>
        <v/>
      </c>
      <c r="D148" s="340">
        <f>IF(AC148=301,"",AC148)</f>
        <v>0</v>
      </c>
      <c r="E148" s="340" t="str">
        <f>IF(AD148=0,"",AD148)</f>
        <v/>
      </c>
      <c r="F148" s="340">
        <f>IF(AE148=301,"",AE148)</f>
        <v>0</v>
      </c>
      <c r="G148" s="340" t="str">
        <f>IF(AF148=0,"",AF148)</f>
        <v/>
      </c>
      <c r="H148" s="340">
        <f>IF(AG148=301,"",AG148)</f>
        <v>0</v>
      </c>
      <c r="I148" s="340" t="str">
        <f>IF(AH148=0,"",AH148)</f>
        <v/>
      </c>
      <c r="J148" s="340">
        <f>IF(AI148=301,"",AI148)</f>
        <v>0</v>
      </c>
      <c r="K148" s="340" t="str">
        <f>IF(AJ148=0,"",AJ148)</f>
        <v/>
      </c>
      <c r="L148" s="340">
        <f>IF(AK148=301,"",AK148)</f>
        <v>0</v>
      </c>
      <c r="M148" s="340" t="str">
        <f>IF(AL148=0,"",AL148)</f>
        <v/>
      </c>
      <c r="N148" s="340">
        <f>IF(AM148=301,"",AM148)</f>
        <v>0</v>
      </c>
      <c r="O148" s="340" t="str">
        <f>IF(AN148=0,"",AN148)</f>
        <v/>
      </c>
      <c r="P148" s="340">
        <f>IF(AO148=301,"",AO148)</f>
        <v>0</v>
      </c>
      <c r="Q148" s="340" t="str">
        <f>IF(AP148=0,"",AP148)</f>
        <v/>
      </c>
      <c r="R148" s="340">
        <f>IF(AQ148=301,"",AQ148)</f>
        <v>0</v>
      </c>
      <c r="S148" s="340" t="str">
        <f>IF(AR148=0,"",AR148)</f>
        <v/>
      </c>
      <c r="T148" s="340">
        <f>IF(AS148=301,"",AS148)</f>
        <v>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0</v>
      </c>
      <c r="AD148" s="376"/>
      <c r="AE148" s="375">
        <f>ABS(INDEX(AE:AE,MATCH(AE142,$AA:$AA,0)+14)+INDEX(AE:AE,MATCH(AE142,$AA:$AA,0)+15)+INDEX(AE:AE,MATCH(AE142,$AA:$AA,0)+16))</f>
        <v>0</v>
      </c>
      <c r="AF148" s="376"/>
      <c r="AG148" s="375">
        <f>ABS(INDEX(AG:AG,MATCH(AG142,$AA:$AA,0)+14)+INDEX(AG:AG,MATCH(AG142,$AA:$AA,0)+15)+INDEX(AG:AG,MATCH(AG142,$AA:$AA,0)+16))</f>
        <v>0</v>
      </c>
      <c r="AH148" s="376"/>
      <c r="AI148" s="375">
        <f>ABS(INDEX(AI:AI,MATCH(AI142,$AA:$AA,0)+14)+INDEX(AI:AI,MATCH(AI142,$AA:$AA,0)+15)+INDEX(AI:AI,MATCH(AI142,$AA:$AA,0)+16))</f>
        <v>0</v>
      </c>
      <c r="AJ148" s="376"/>
      <c r="AK148" s="375">
        <f>ABS(INDEX(AK:AK,MATCH(AK142,$AA:$AA,0)+14)+INDEX(AK:AK,MATCH(AK142,$AA:$AA,0)+15)+INDEX(AK:AK,MATCH(AK142,$AA:$AA,0)+16))</f>
        <v>0</v>
      </c>
      <c r="AL148" s="376"/>
      <c r="AM148" s="375">
        <f>ABS(INDEX(AM:AM,MATCH(AM142,$AA:$AA,0)+14)+INDEX(AM:AM,MATCH(AM142,$AA:$AA,0)+15)+INDEX(AM:AM,MATCH(AM142,$AA:$AA,0)+16))</f>
        <v>0</v>
      </c>
      <c r="AN148" s="376"/>
      <c r="AO148" s="375">
        <f>ABS(INDEX(AO:AO,MATCH(AO142,$AA:$AA,0)+14)+INDEX(AO:AO,MATCH(AO142,$AA:$AA,0)+15)+INDEX(AO:AO,MATCH(AO142,$AA:$AA,0)+16))</f>
        <v>0</v>
      </c>
      <c r="AP148" s="376"/>
      <c r="AQ148" s="375">
        <f>ABS(INDEX(AQ:AQ,MATCH(AQ142,$AA:$AA,0)+14)+INDEX(AQ:AQ,MATCH(AQ142,$AA:$AA,0)+15)+INDEX(AQ:AQ,MATCH(AQ142,$AA:$AA,0)+16))</f>
        <v>0</v>
      </c>
      <c r="AR148" s="376"/>
      <c r="AS148" s="375">
        <f>ABS(INDEX(AS:AS,MATCH(AS142,$AA:$AA,0)+14)+INDEX(AS:AS,MATCH(AS142,$AA:$AA,0)+15)+INDEX(AS:AS,MATCH(AS142,$AA:$AA,0)+16))</f>
        <v>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3"/>
        <v>Gesamt</v>
      </c>
      <c r="C149" s="356" t="str">
        <f t="shared" si="173"/>
        <v/>
      </c>
      <c r="D149" s="339">
        <f>IF(AC149=1505,"",AC149)</f>
        <v>0</v>
      </c>
      <c r="E149" s="339" t="str">
        <f>IF(AD149=0,"",AD149)</f>
        <v/>
      </c>
      <c r="F149" s="339">
        <f>IF(AE149=1505,"",AE149)</f>
        <v>0</v>
      </c>
      <c r="G149" s="339" t="str">
        <f>IF(AF149=0,"",AF149)</f>
        <v/>
      </c>
      <c r="H149" s="339">
        <f>IF(AG149=1505,"",AG149)</f>
        <v>0</v>
      </c>
      <c r="I149" s="339" t="str">
        <f>IF(AH149=0,"",AH149)</f>
        <v/>
      </c>
      <c r="J149" s="339">
        <f>IF(AI149=1505,"",AI149)</f>
        <v>0</v>
      </c>
      <c r="K149" s="339" t="str">
        <f>IF(AJ149=0,"",AJ149)</f>
        <v/>
      </c>
      <c r="L149" s="339">
        <f>IF(AK149=1505,"",AK149)</f>
        <v>0</v>
      </c>
      <c r="M149" s="339" t="str">
        <f>IF(AL149=0,"",AL149)</f>
        <v/>
      </c>
      <c r="N149" s="339">
        <f>IF(AM149=1505,"",AM149)</f>
        <v>0</v>
      </c>
      <c r="O149" s="339" t="str">
        <f>IF(AN149=0,"",AN149)</f>
        <v/>
      </c>
      <c r="P149" s="339">
        <f>IF(AO149=1505,"",AO149)</f>
        <v>0</v>
      </c>
      <c r="Q149" s="339" t="str">
        <f>IF(AP149=0,"",AP149)</f>
        <v/>
      </c>
      <c r="R149" s="339">
        <f>IF(AQ149=1505,"",AQ149)</f>
        <v>0</v>
      </c>
      <c r="S149" s="339" t="str">
        <f>IF(AR149=0,"",AR149)</f>
        <v/>
      </c>
      <c r="T149" s="339">
        <f>IF(AS149=1505,"",AS149)</f>
        <v>0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0</v>
      </c>
      <c r="AD149" s="356"/>
      <c r="AE149" s="355">
        <f>SUM(AE145:AE148)</f>
        <v>0</v>
      </c>
      <c r="AF149" s="356"/>
      <c r="AG149" s="355">
        <f>SUM(AG145:AG148)</f>
        <v>0</v>
      </c>
      <c r="AH149" s="356"/>
      <c r="AI149" s="355">
        <f>SUM(AI145:AI148)</f>
        <v>0</v>
      </c>
      <c r="AJ149" s="356"/>
      <c r="AK149" s="355">
        <f>SUM(AK145:AK148)</f>
        <v>0</v>
      </c>
      <c r="AL149" s="356"/>
      <c r="AM149" s="355">
        <f>SUM(AM145:AM148)</f>
        <v>0</v>
      </c>
      <c r="AN149" s="356"/>
      <c r="AO149" s="355">
        <f>SUM(AO145:AO148)</f>
        <v>0</v>
      </c>
      <c r="AP149" s="356"/>
      <c r="AQ149" s="355">
        <f>SUM(AQ145:AQ148)</f>
        <v>0</v>
      </c>
      <c r="AR149" s="356"/>
      <c r="AS149" s="355">
        <f>SUM(AS145:AS148)</f>
        <v>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15.03./16.03.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15.03./16.03.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Brunnthal Max Munich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9">
        <f>IF(AD157="","",AD157)</f>
        <v>0</v>
      </c>
      <c r="F157" s="75" t="str">
        <f t="shared" ref="F157:F170" si="174">IF(AE157=0,"",AE157)</f>
        <v/>
      </c>
      <c r="G157" s="349">
        <f>IF(AF157="","",AF157)</f>
        <v>0</v>
      </c>
      <c r="H157" s="75" t="str">
        <f t="shared" ref="H157:H170" si="175">IF(AG157=0,"",AG157)</f>
        <v/>
      </c>
      <c r="I157" s="349">
        <f>IF(AH157="","",AH157)</f>
        <v>0</v>
      </c>
      <c r="J157" s="75" t="str">
        <f t="shared" ref="J157:J170" si="176">IF(AI157=0,"",AI157)</f>
        <v/>
      </c>
      <c r="K157" s="349">
        <f>IF(AJ157="","",AJ157)</f>
        <v>0</v>
      </c>
      <c r="L157" s="75" t="str">
        <f t="shared" ref="L157:L170" si="177">IF(AK157=0,"",AK157)</f>
        <v/>
      </c>
      <c r="M157" s="349">
        <f>IF(AL157="","",AL157)</f>
        <v>0</v>
      </c>
      <c r="N157" s="75" t="str">
        <f>IF(AM157=0,"",AM157)</f>
        <v/>
      </c>
      <c r="O157" s="349">
        <f>IF(AN157="","",AN157)</f>
        <v>0</v>
      </c>
      <c r="P157" s="75" t="str">
        <f t="shared" ref="P157:P170" si="178">IF(AO157=0,"",AO157)</f>
        <v/>
      </c>
      <c r="Q157" s="349">
        <f>IF(AP157="","",AP157)</f>
        <v>0</v>
      </c>
      <c r="R157" s="75" t="str">
        <f t="shared" ref="R157:R170" si="179">IF(AQ157=0,"",AQ157)</f>
        <v/>
      </c>
      <c r="S157" s="349">
        <f>IF(AR157="","",AR157)</f>
        <v>0</v>
      </c>
      <c r="T157" s="75" t="str">
        <f t="shared" ref="T157:T170" si="180">IF(AS157=0,"",AS157)</f>
        <v/>
      </c>
      <c r="U157" s="349">
        <f>IF(AT157="","",AT157)</f>
        <v>0</v>
      </c>
      <c r="V157" s="75" t="str">
        <f t="shared" ref="V157:V170" si="181">IF(AU157=0,"",AU157)</f>
        <v/>
      </c>
      <c r="W157" s="349">
        <f>IF(AV157="","",AV157)</f>
        <v>0</v>
      </c>
      <c r="Z157" s="352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69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0"/>
      <c r="F158" s="78" t="str">
        <f t="shared" si="174"/>
        <v/>
      </c>
      <c r="G158" s="350"/>
      <c r="H158" s="78" t="str">
        <f t="shared" si="175"/>
        <v/>
      </c>
      <c r="I158" s="350"/>
      <c r="J158" s="78" t="str">
        <f t="shared" si="176"/>
        <v/>
      </c>
      <c r="K158" s="350"/>
      <c r="L158" s="78" t="str">
        <f t="shared" si="177"/>
        <v/>
      </c>
      <c r="M158" s="350"/>
      <c r="N158" s="78" t="str">
        <f t="shared" ref="N158:N170" si="194">IF(AM158=0,"",AM158)</f>
        <v/>
      </c>
      <c r="O158" s="350"/>
      <c r="P158" s="78" t="str">
        <f t="shared" si="178"/>
        <v/>
      </c>
      <c r="Q158" s="350"/>
      <c r="R158" s="78" t="str">
        <f t="shared" si="179"/>
        <v/>
      </c>
      <c r="S158" s="350"/>
      <c r="T158" s="78" t="str">
        <f t="shared" si="180"/>
        <v/>
      </c>
      <c r="U158" s="350"/>
      <c r="V158" s="78" t="str">
        <f t="shared" si="181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0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1"/>
      <c r="F159" s="69" t="str">
        <f t="shared" si="174"/>
        <v/>
      </c>
      <c r="G159" s="351"/>
      <c r="H159" s="69" t="str">
        <f t="shared" si="175"/>
        <v/>
      </c>
      <c r="I159" s="351"/>
      <c r="J159" s="69" t="str">
        <f t="shared" si="176"/>
        <v/>
      </c>
      <c r="K159" s="351"/>
      <c r="L159" s="69" t="str">
        <f t="shared" si="177"/>
        <v/>
      </c>
      <c r="M159" s="351"/>
      <c r="N159" s="69" t="str">
        <f t="shared" si="194"/>
        <v/>
      </c>
      <c r="O159" s="351"/>
      <c r="P159" s="69" t="str">
        <f t="shared" si="178"/>
        <v/>
      </c>
      <c r="Q159" s="351"/>
      <c r="R159" s="69" t="str">
        <f t="shared" si="179"/>
        <v/>
      </c>
      <c r="S159" s="351"/>
      <c r="T159" s="69" t="str">
        <f t="shared" si="180"/>
        <v/>
      </c>
      <c r="U159" s="351"/>
      <c r="V159" s="69" t="str">
        <f t="shared" si="181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68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9">
        <f>IF(AD160="","",AD160)</f>
        <v>0</v>
      </c>
      <c r="F160" s="75" t="str">
        <f t="shared" si="174"/>
        <v/>
      </c>
      <c r="G160" s="349">
        <f>IF(AF160="","",AF160)</f>
        <v>0</v>
      </c>
      <c r="H160" s="75" t="str">
        <f t="shared" si="175"/>
        <v/>
      </c>
      <c r="I160" s="349">
        <f>IF(AH160="","",AH160)</f>
        <v>0</v>
      </c>
      <c r="J160" s="75" t="str">
        <f t="shared" si="176"/>
        <v/>
      </c>
      <c r="K160" s="349">
        <f>IF(AJ160="","",AJ160)</f>
        <v>0</v>
      </c>
      <c r="L160" s="75" t="str">
        <f t="shared" si="177"/>
        <v/>
      </c>
      <c r="M160" s="349">
        <f>IF(AL160="","",AL160)</f>
        <v>0</v>
      </c>
      <c r="N160" s="75" t="str">
        <f t="shared" si="194"/>
        <v/>
      </c>
      <c r="O160" s="349">
        <f>IF(AN160="","",AN160)</f>
        <v>0</v>
      </c>
      <c r="P160" s="75" t="str">
        <f t="shared" si="178"/>
        <v/>
      </c>
      <c r="Q160" s="349">
        <f>IF(AP160="","",AP160)</f>
        <v>0</v>
      </c>
      <c r="R160" s="75" t="str">
        <f t="shared" si="179"/>
        <v/>
      </c>
      <c r="S160" s="349">
        <f>IF(AR160="","",AR160)</f>
        <v>0</v>
      </c>
      <c r="T160" s="75" t="str">
        <f t="shared" si="180"/>
        <v/>
      </c>
      <c r="U160" s="349">
        <f>IF(AT160="","",AT160)</f>
        <v>0</v>
      </c>
      <c r="V160" s="75" t="str">
        <f t="shared" si="181"/>
        <v/>
      </c>
      <c r="W160" s="349">
        <f>IF(AV160="","",AV160)</f>
        <v>0</v>
      </c>
      <c r="Z160" s="352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69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0"/>
      <c r="F161" s="78" t="str">
        <f t="shared" si="174"/>
        <v/>
      </c>
      <c r="G161" s="350"/>
      <c r="H161" s="78" t="str">
        <f t="shared" si="175"/>
        <v/>
      </c>
      <c r="I161" s="350"/>
      <c r="J161" s="78" t="str">
        <f t="shared" si="176"/>
        <v/>
      </c>
      <c r="K161" s="350"/>
      <c r="L161" s="78" t="str">
        <f t="shared" si="177"/>
        <v/>
      </c>
      <c r="M161" s="350"/>
      <c r="N161" s="78" t="str">
        <f t="shared" si="194"/>
        <v/>
      </c>
      <c r="O161" s="350"/>
      <c r="P161" s="78" t="str">
        <f t="shared" si="178"/>
        <v/>
      </c>
      <c r="Q161" s="350"/>
      <c r="R161" s="78" t="str">
        <f t="shared" si="179"/>
        <v/>
      </c>
      <c r="S161" s="350"/>
      <c r="T161" s="78" t="str">
        <f t="shared" si="180"/>
        <v/>
      </c>
      <c r="U161" s="350"/>
      <c r="V161" s="78" t="str">
        <f t="shared" si="181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0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1"/>
      <c r="F162" s="69" t="str">
        <f t="shared" si="174"/>
        <v/>
      </c>
      <c r="G162" s="351"/>
      <c r="H162" s="69" t="str">
        <f t="shared" si="175"/>
        <v/>
      </c>
      <c r="I162" s="351"/>
      <c r="J162" s="69" t="str">
        <f t="shared" si="176"/>
        <v/>
      </c>
      <c r="K162" s="351"/>
      <c r="L162" s="69" t="str">
        <f t="shared" si="177"/>
        <v/>
      </c>
      <c r="M162" s="351"/>
      <c r="N162" s="69" t="str">
        <f t="shared" si="194"/>
        <v/>
      </c>
      <c r="O162" s="351"/>
      <c r="P162" s="69" t="str">
        <f t="shared" si="178"/>
        <v/>
      </c>
      <c r="Q162" s="351"/>
      <c r="R162" s="69" t="str">
        <f t="shared" si="179"/>
        <v/>
      </c>
      <c r="S162" s="351"/>
      <c r="T162" s="69" t="str">
        <f t="shared" si="180"/>
        <v/>
      </c>
      <c r="U162" s="351"/>
      <c r="V162" s="69" t="str">
        <f t="shared" si="181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68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9">
        <f>IF(AD163="","",AD163)</f>
        <v>0</v>
      </c>
      <c r="F163" s="75" t="str">
        <f t="shared" si="174"/>
        <v/>
      </c>
      <c r="G163" s="349">
        <f>IF(AF163="","",AF163)</f>
        <v>0</v>
      </c>
      <c r="H163" s="75" t="str">
        <f t="shared" si="175"/>
        <v/>
      </c>
      <c r="I163" s="349">
        <f>IF(AH163="","",AH163)</f>
        <v>0</v>
      </c>
      <c r="J163" s="75" t="str">
        <f t="shared" si="176"/>
        <v/>
      </c>
      <c r="K163" s="349">
        <f>IF(AJ163="","",AJ163)</f>
        <v>0</v>
      </c>
      <c r="L163" s="75" t="str">
        <f t="shared" si="177"/>
        <v/>
      </c>
      <c r="M163" s="349">
        <f>IF(AL163="","",AL163)</f>
        <v>0</v>
      </c>
      <c r="N163" s="75" t="str">
        <f t="shared" si="194"/>
        <v/>
      </c>
      <c r="O163" s="349">
        <f>IF(AN163="","",AN163)</f>
        <v>0</v>
      </c>
      <c r="P163" s="75" t="str">
        <f t="shared" si="178"/>
        <v/>
      </c>
      <c r="Q163" s="349">
        <f>IF(AP163="","",AP163)</f>
        <v>0</v>
      </c>
      <c r="R163" s="75" t="str">
        <f t="shared" si="179"/>
        <v/>
      </c>
      <c r="S163" s="349">
        <f>IF(AR163="","",AR163)</f>
        <v>0</v>
      </c>
      <c r="T163" s="75" t="str">
        <f t="shared" si="180"/>
        <v/>
      </c>
      <c r="U163" s="349">
        <f>IF(AT163="","",AT163)</f>
        <v>0</v>
      </c>
      <c r="V163" s="75" t="str">
        <f t="shared" si="181"/>
        <v/>
      </c>
      <c r="W163" s="349">
        <f>IF(AV163="","",AV163)</f>
        <v>0</v>
      </c>
      <c r="Z163" s="352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69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0"/>
      <c r="F164" s="78" t="str">
        <f t="shared" si="174"/>
        <v/>
      </c>
      <c r="G164" s="350"/>
      <c r="H164" s="78" t="str">
        <f t="shared" si="175"/>
        <v/>
      </c>
      <c r="I164" s="350"/>
      <c r="J164" s="78" t="str">
        <f t="shared" si="176"/>
        <v/>
      </c>
      <c r="K164" s="350"/>
      <c r="L164" s="78" t="str">
        <f t="shared" si="177"/>
        <v/>
      </c>
      <c r="M164" s="350"/>
      <c r="N164" s="78" t="str">
        <f t="shared" si="194"/>
        <v/>
      </c>
      <c r="O164" s="350"/>
      <c r="P164" s="78" t="str">
        <f t="shared" si="178"/>
        <v/>
      </c>
      <c r="Q164" s="350"/>
      <c r="R164" s="78" t="str">
        <f t="shared" si="179"/>
        <v/>
      </c>
      <c r="S164" s="350"/>
      <c r="T164" s="78" t="str">
        <f t="shared" si="180"/>
        <v/>
      </c>
      <c r="U164" s="350"/>
      <c r="V164" s="78" t="str">
        <f t="shared" si="181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0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1"/>
      <c r="F165" s="69" t="str">
        <f t="shared" si="174"/>
        <v/>
      </c>
      <c r="G165" s="351"/>
      <c r="H165" s="69" t="str">
        <f t="shared" si="175"/>
        <v/>
      </c>
      <c r="I165" s="351"/>
      <c r="J165" s="69" t="str">
        <f t="shared" si="176"/>
        <v/>
      </c>
      <c r="K165" s="351"/>
      <c r="L165" s="69" t="str">
        <f t="shared" si="177"/>
        <v/>
      </c>
      <c r="M165" s="351"/>
      <c r="N165" s="69" t="str">
        <f t="shared" si="194"/>
        <v/>
      </c>
      <c r="O165" s="351"/>
      <c r="P165" s="69" t="str">
        <f t="shared" si="178"/>
        <v/>
      </c>
      <c r="Q165" s="351"/>
      <c r="R165" s="69" t="str">
        <f t="shared" si="179"/>
        <v/>
      </c>
      <c r="S165" s="351"/>
      <c r="T165" s="69" t="str">
        <f t="shared" si="180"/>
        <v/>
      </c>
      <c r="U165" s="351"/>
      <c r="V165" s="69" t="str">
        <f t="shared" si="181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68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9">
        <f>IF(AD166="","",AD166)</f>
        <v>0</v>
      </c>
      <c r="F166" s="75" t="str">
        <f t="shared" si="174"/>
        <v/>
      </c>
      <c r="G166" s="349">
        <f>IF(AF166="","",AF166)</f>
        <v>0</v>
      </c>
      <c r="H166" s="75" t="str">
        <f t="shared" si="175"/>
        <v/>
      </c>
      <c r="I166" s="349">
        <f>IF(AH166="","",AH166)</f>
        <v>0</v>
      </c>
      <c r="J166" s="75" t="str">
        <f t="shared" si="176"/>
        <v/>
      </c>
      <c r="K166" s="349">
        <f>IF(AJ166="","",AJ166)</f>
        <v>0</v>
      </c>
      <c r="L166" s="75" t="str">
        <f t="shared" si="177"/>
        <v/>
      </c>
      <c r="M166" s="349">
        <f>IF(AL166="","",AL166)</f>
        <v>0</v>
      </c>
      <c r="N166" s="75" t="str">
        <f t="shared" si="194"/>
        <v/>
      </c>
      <c r="O166" s="349">
        <f>IF(AN166="","",AN166)</f>
        <v>0</v>
      </c>
      <c r="P166" s="75" t="str">
        <f t="shared" si="178"/>
        <v/>
      </c>
      <c r="Q166" s="349">
        <f>IF(AP166="","",AP166)</f>
        <v>0</v>
      </c>
      <c r="R166" s="75" t="str">
        <f t="shared" si="179"/>
        <v/>
      </c>
      <c r="S166" s="349">
        <f>IF(AR166="","",AR166)</f>
        <v>0</v>
      </c>
      <c r="T166" s="75" t="str">
        <f t="shared" si="180"/>
        <v/>
      </c>
      <c r="U166" s="349">
        <f>IF(AT166="","",AT166)</f>
        <v>0</v>
      </c>
      <c r="V166" s="75" t="str">
        <f t="shared" si="181"/>
        <v/>
      </c>
      <c r="W166" s="349">
        <f>IF(AV166="","",AV166)</f>
        <v>0</v>
      </c>
      <c r="Z166" s="352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0"/>
      <c r="F167" s="78" t="str">
        <f t="shared" si="174"/>
        <v/>
      </c>
      <c r="G167" s="350"/>
      <c r="H167" s="78" t="str">
        <f t="shared" si="175"/>
        <v/>
      </c>
      <c r="I167" s="350"/>
      <c r="J167" s="78" t="str">
        <f t="shared" si="176"/>
        <v/>
      </c>
      <c r="K167" s="350"/>
      <c r="L167" s="78" t="str">
        <f t="shared" si="177"/>
        <v/>
      </c>
      <c r="M167" s="350"/>
      <c r="N167" s="78" t="str">
        <f t="shared" si="194"/>
        <v/>
      </c>
      <c r="O167" s="350"/>
      <c r="P167" s="78" t="str">
        <f t="shared" si="178"/>
        <v/>
      </c>
      <c r="Q167" s="350"/>
      <c r="R167" s="78" t="str">
        <f t="shared" si="179"/>
        <v/>
      </c>
      <c r="S167" s="350"/>
      <c r="T167" s="78" t="str">
        <f t="shared" si="180"/>
        <v/>
      </c>
      <c r="U167" s="350"/>
      <c r="V167" s="78" t="str">
        <f t="shared" si="181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1"/>
      <c r="F168" s="69" t="str">
        <f t="shared" si="174"/>
        <v/>
      </c>
      <c r="G168" s="351"/>
      <c r="H168" s="69" t="str">
        <f t="shared" si="175"/>
        <v/>
      </c>
      <c r="I168" s="351"/>
      <c r="J168" s="69" t="str">
        <f t="shared" si="176"/>
        <v/>
      </c>
      <c r="K168" s="351"/>
      <c r="L168" s="69" t="str">
        <f t="shared" si="177"/>
        <v/>
      </c>
      <c r="M168" s="351"/>
      <c r="N168" s="69" t="str">
        <f t="shared" si="194"/>
        <v/>
      </c>
      <c r="O168" s="351"/>
      <c r="P168" s="69" t="str">
        <f t="shared" si="178"/>
        <v/>
      </c>
      <c r="Q168" s="351"/>
      <c r="R168" s="69" t="str">
        <f t="shared" si="179"/>
        <v/>
      </c>
      <c r="S168" s="351"/>
      <c r="T168" s="69" t="str">
        <f t="shared" si="180"/>
        <v/>
      </c>
      <c r="U168" s="351"/>
      <c r="V168" s="69" t="str">
        <f t="shared" si="181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7">
        <f t="shared" si="205"/>
        <v>5</v>
      </c>
      <c r="E172" s="347" t="str">
        <f t="shared" si="205"/>
        <v/>
      </c>
      <c r="F172" s="347">
        <f t="shared" si="205"/>
        <v>1</v>
      </c>
      <c r="G172" s="347" t="str">
        <f t="shared" si="205"/>
        <v/>
      </c>
      <c r="H172" s="347">
        <f t="shared" si="205"/>
        <v>7</v>
      </c>
      <c r="I172" s="347" t="str">
        <f t="shared" si="205"/>
        <v/>
      </c>
      <c r="J172" s="347">
        <f t="shared" si="205"/>
        <v>8</v>
      </c>
      <c r="K172" s="347" t="str">
        <f t="shared" si="205"/>
        <v/>
      </c>
      <c r="L172" s="347">
        <f t="shared" si="205"/>
        <v>2</v>
      </c>
      <c r="M172" s="347" t="str">
        <f t="shared" si="205"/>
        <v/>
      </c>
      <c r="N172" s="347">
        <f t="shared" si="205"/>
        <v>9</v>
      </c>
      <c r="O172" s="347" t="str">
        <f t="shared" si="205"/>
        <v/>
      </c>
      <c r="P172" s="347">
        <f t="shared" si="205"/>
        <v>4</v>
      </c>
      <c r="Q172" s="347" t="str">
        <f t="shared" si="205"/>
        <v/>
      </c>
      <c r="R172" s="347">
        <f t="shared" ref="L172:U174" si="206">IF(AQ172=0,"",AQ172)</f>
        <v>10</v>
      </c>
      <c r="S172" s="347" t="str">
        <f t="shared" si="206"/>
        <v/>
      </c>
      <c r="T172" s="347">
        <f t="shared" si="206"/>
        <v>3</v>
      </c>
      <c r="U172" s="347" t="str">
        <f t="shared" si="206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VLOOKUP($AA152,Schlüssel!$A$5:$DG$14,83)</f>
        <v>5</v>
      </c>
      <c r="AD172" s="372"/>
      <c r="AE172" s="371">
        <f>VLOOKUP($AA152,Schlüssel!$A$5:$EK$14,84)</f>
        <v>1</v>
      </c>
      <c r="AF172" s="372"/>
      <c r="AG172" s="371">
        <f>VLOOKUP($AA152,Schlüssel!$A$5:$EK$14,85)</f>
        <v>7</v>
      </c>
      <c r="AH172" s="372"/>
      <c r="AI172" s="371">
        <f>VLOOKUP($AA152,Schlüssel!$A$5:$EK$14,86)</f>
        <v>8</v>
      </c>
      <c r="AJ172" s="372"/>
      <c r="AK172" s="371">
        <f>VLOOKUP($AA152,Schlüssel!$A$5:$EK$14,87)</f>
        <v>2</v>
      </c>
      <c r="AL172" s="372"/>
      <c r="AM172" s="371">
        <f>VLOOKUP($AA152,Schlüssel!$A$5:$EK$14,88)</f>
        <v>9</v>
      </c>
      <c r="AN172" s="372"/>
      <c r="AO172" s="371">
        <f>VLOOKUP($AA152,Schlüssel!$A$5:$EK$14,89)</f>
        <v>4</v>
      </c>
      <c r="AP172" s="372"/>
      <c r="AQ172" s="371">
        <f>VLOOKUP($AA152,Schlüssel!$A$5:$EK$14,90)</f>
        <v>10</v>
      </c>
      <c r="AR172" s="372"/>
      <c r="AS172" s="371">
        <f>VLOOKUP($AA152,Schlüssel!$A$5:$EK$14,91)</f>
        <v>3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4" t="str">
        <f t="shared" si="207"/>
        <v>RW Lichtenhof Stein 1</v>
      </c>
      <c r="E173" s="345" t="str">
        <f t="shared" si="207"/>
        <v/>
      </c>
      <c r="F173" s="344" t="str">
        <f t="shared" si="207"/>
        <v>BC Comet Nürnberg</v>
      </c>
      <c r="G173" s="345" t="str">
        <f t="shared" si="207"/>
        <v/>
      </c>
      <c r="H173" s="344" t="str">
        <f t="shared" si="207"/>
        <v>Schanzer Ingolstadt 1</v>
      </c>
      <c r="I173" s="345" t="str">
        <f t="shared" si="207"/>
        <v/>
      </c>
      <c r="J173" s="344" t="str">
        <f t="shared" si="207"/>
        <v>BC EMAX Unterföhring 2</v>
      </c>
      <c r="K173" s="345" t="str">
        <f t="shared" si="207"/>
        <v/>
      </c>
      <c r="L173" s="344" t="str">
        <f t="shared" si="206"/>
        <v>Bajuwaren München 1</v>
      </c>
      <c r="M173" s="345" t="str">
        <f t="shared" si="206"/>
        <v/>
      </c>
      <c r="N173" s="344" t="str">
        <f t="shared" si="206"/>
        <v>Bowlinghaus Bamberg 1</v>
      </c>
      <c r="O173" s="345" t="str">
        <f t="shared" si="206"/>
        <v/>
      </c>
      <c r="P173" s="344" t="str">
        <f t="shared" si="206"/>
        <v>SG DJK Rimpar</v>
      </c>
      <c r="Q173" s="345" t="str">
        <f t="shared" si="206"/>
        <v/>
      </c>
      <c r="R173" s="344" t="str">
        <f t="shared" si="206"/>
        <v>High Roller Rosenheim 1</v>
      </c>
      <c r="S173" s="345" t="str">
        <f t="shared" si="206"/>
        <v/>
      </c>
      <c r="T173" s="344" t="str">
        <f t="shared" si="206"/>
        <v>BK München 3</v>
      </c>
      <c r="U173" s="345" t="str">
        <f t="shared" si="206"/>
        <v/>
      </c>
      <c r="V173" s="346"/>
      <c r="W173" s="346"/>
      <c r="AA173" s="90"/>
      <c r="AB173" s="86"/>
      <c r="AC173" s="344" t="str">
        <f>VLOOKUP(AC172,Schlüssel!$A$5:$K$14,2)</f>
        <v>RW Lichtenhof Stein 1</v>
      </c>
      <c r="AD173" s="345"/>
      <c r="AE173" s="344" t="str">
        <f>VLOOKUP(AE172,Schlüssel!$A$5:$K$14,2)</f>
        <v>BC Comet Nürnberg</v>
      </c>
      <c r="AF173" s="345"/>
      <c r="AG173" s="344" t="str">
        <f>VLOOKUP(AG172,Schlüssel!$A$5:$K$14,2)</f>
        <v>Schanzer Ingolstadt 1</v>
      </c>
      <c r="AH173" s="345"/>
      <c r="AI173" s="344" t="str">
        <f>VLOOKUP(AI172,Schlüssel!$A$5:$K$14,2)</f>
        <v>BC EMAX Unterföhring 2</v>
      </c>
      <c r="AJ173" s="345"/>
      <c r="AK173" s="344" t="str">
        <f>VLOOKUP(AK172,Schlüssel!$A$5:$K$14,2)</f>
        <v>Bajuwaren München 1</v>
      </c>
      <c r="AL173" s="345"/>
      <c r="AM173" s="344" t="str">
        <f>VLOOKUP(AM172,Schlüssel!$A$5:$K$14,2)</f>
        <v>Bowlinghaus Bamberg 1</v>
      </c>
      <c r="AN173" s="345"/>
      <c r="AO173" s="344" t="str">
        <f>VLOOKUP(AO172,Schlüssel!$A$5:$K$14,2)</f>
        <v>SG DJK Rimpar</v>
      </c>
      <c r="AP173" s="345"/>
      <c r="AQ173" s="344" t="str">
        <f>VLOOKUP(AQ172,Schlüssel!$A$5:$K$14,2)</f>
        <v>High Roller Rosenheim 1</v>
      </c>
      <c r="AR173" s="345"/>
      <c r="AS173" s="344" t="str">
        <f>VLOOKUP(AS172,Schlüssel!$A$5:$K$14,2)</f>
        <v>BK München 3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2" t="str">
        <f t="shared" si="207"/>
        <v/>
      </c>
      <c r="E174" s="342" t="str">
        <f t="shared" si="207"/>
        <v/>
      </c>
      <c r="F174" s="342" t="str">
        <f t="shared" si="207"/>
        <v/>
      </c>
      <c r="G174" s="342" t="str">
        <f t="shared" si="207"/>
        <v/>
      </c>
      <c r="H174" s="342" t="str">
        <f t="shared" si="207"/>
        <v/>
      </c>
      <c r="I174" s="342" t="str">
        <f t="shared" si="207"/>
        <v/>
      </c>
      <c r="J174" s="342" t="str">
        <f t="shared" si="207"/>
        <v/>
      </c>
      <c r="K174" s="342" t="str">
        <f t="shared" si="207"/>
        <v/>
      </c>
      <c r="L174" s="342" t="str">
        <f t="shared" si="206"/>
        <v/>
      </c>
      <c r="M174" s="342" t="str">
        <f t="shared" si="206"/>
        <v/>
      </c>
      <c r="N174" s="342" t="str">
        <f t="shared" si="206"/>
        <v/>
      </c>
      <c r="O174" s="342" t="str">
        <f t="shared" si="206"/>
        <v/>
      </c>
      <c r="P174" s="342" t="str">
        <f t="shared" si="206"/>
        <v/>
      </c>
      <c r="Q174" s="342" t="str">
        <f t="shared" si="206"/>
        <v/>
      </c>
      <c r="R174" s="342" t="str">
        <f t="shared" si="206"/>
        <v/>
      </c>
      <c r="S174" s="342" t="str">
        <f t="shared" si="206"/>
        <v/>
      </c>
      <c r="T174" s="342" t="str">
        <f t="shared" si="206"/>
        <v/>
      </c>
      <c r="U174" s="343" t="str">
        <f t="shared" si="206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8">IF(AA175=0,"",AA175)</f>
        <v>Spieler 1</v>
      </c>
      <c r="C175" s="367" t="str">
        <f t="shared" si="208"/>
        <v/>
      </c>
      <c r="D175" s="340">
        <f>IF(AC175=301,"",AC175)</f>
        <v>0</v>
      </c>
      <c r="E175" s="340" t="str">
        <f>IF(AD175=0,"",AD175)</f>
        <v/>
      </c>
      <c r="F175" s="340">
        <f>IF(AE175=301,"",AE175)</f>
        <v>0</v>
      </c>
      <c r="G175" s="340" t="str">
        <f>IF(AF175=0,"",AF175)</f>
        <v/>
      </c>
      <c r="H175" s="340">
        <f>IF(AG175=301,"",AG175)</f>
        <v>0</v>
      </c>
      <c r="I175" s="340" t="str">
        <f>IF(AH175=0,"",AH175)</f>
        <v/>
      </c>
      <c r="J175" s="340">
        <f>IF(AI175=301,"",AI175)</f>
        <v>0</v>
      </c>
      <c r="K175" s="340" t="str">
        <f>IF(AJ175=0,"",AJ175)</f>
        <v/>
      </c>
      <c r="L175" s="340">
        <f>IF(AK175=301,"",AK175)</f>
        <v>0</v>
      </c>
      <c r="M175" s="340" t="str">
        <f>IF(AL175=0,"",AL175)</f>
        <v/>
      </c>
      <c r="N175" s="340">
        <f>IF(AM175=301,"",AM175)</f>
        <v>0</v>
      </c>
      <c r="O175" s="340" t="str">
        <f>IF(AN175=0,"",AN175)</f>
        <v/>
      </c>
      <c r="P175" s="340">
        <f>IF(AO175=301,"",AO175)</f>
        <v>0</v>
      </c>
      <c r="Q175" s="340" t="str">
        <f>IF(AP175=0,"",AP175)</f>
        <v/>
      </c>
      <c r="R175" s="340">
        <f>IF(AQ175=301,"",AQ175)</f>
        <v>0</v>
      </c>
      <c r="S175" s="340" t="str">
        <f>IF(AR175=0,"",AR175)</f>
        <v/>
      </c>
      <c r="T175" s="340">
        <f>IF(AS175=301,"",AS175)</f>
        <v>0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0</v>
      </c>
      <c r="AD175" s="374"/>
      <c r="AE175" s="373">
        <f>ABS(INDEX(AE:AE,MATCH(AE172,$AA:$AA,0)+5)+INDEX(AE:AE,MATCH(AE172,$AA:$AA,0)+6)+INDEX(AE:AE,MATCH(AE172,$AA:$AA,0)+7))</f>
        <v>0</v>
      </c>
      <c r="AF175" s="374"/>
      <c r="AG175" s="373">
        <f>ABS(INDEX(AG:AG,MATCH(AG172,$AA:$AA,0)+5)+INDEX(AG:AG,MATCH(AG172,$AA:$AA,0)+6)+INDEX(AG:AG,MATCH(AG172,$AA:$AA,0)+7))</f>
        <v>0</v>
      </c>
      <c r="AH175" s="374"/>
      <c r="AI175" s="373">
        <f>ABS(INDEX(AI:AI,MATCH(AI172,$AA:$AA,0)+5)+INDEX(AI:AI,MATCH(AI172,$AA:$AA,0)+6)+INDEX(AI:AI,MATCH(AI172,$AA:$AA,0)+7))</f>
        <v>0</v>
      </c>
      <c r="AJ175" s="374"/>
      <c r="AK175" s="373">
        <f>ABS(INDEX(AK:AK,MATCH(AK172,$AA:$AA,0)+5)+INDEX(AK:AK,MATCH(AK172,$AA:$AA,0)+6)+INDEX(AK:AK,MATCH(AK172,$AA:$AA,0)+7))</f>
        <v>0</v>
      </c>
      <c r="AL175" s="374"/>
      <c r="AM175" s="373">
        <f>ABS(INDEX(AM:AM,MATCH(AM172,$AA:$AA,0)+5)+INDEX(AM:AM,MATCH(AM172,$AA:$AA,0)+6)+INDEX(AM:AM,MATCH(AM172,$AA:$AA,0)+7))</f>
        <v>0</v>
      </c>
      <c r="AN175" s="374"/>
      <c r="AO175" s="373">
        <f>ABS(INDEX(AO:AO,MATCH(AO172,$AA:$AA,0)+5)+INDEX(AO:AO,MATCH(AO172,$AA:$AA,0)+6)+INDEX(AO:AO,MATCH(AO172,$AA:$AA,0)+7))</f>
        <v>0</v>
      </c>
      <c r="AP175" s="374"/>
      <c r="AQ175" s="373">
        <f>ABS(INDEX(AQ:AQ,MATCH(AQ172,$AA:$AA,0)+5)+INDEX(AQ:AQ,MATCH(AQ172,$AA:$AA,0)+6)+INDEX(AQ:AQ,MATCH(AQ172,$AA:$AA,0)+7))</f>
        <v>0</v>
      </c>
      <c r="AR175" s="374"/>
      <c r="AS175" s="373">
        <f>ABS(INDEX(AS:AS,MATCH(AS172,$AA:$AA,0)+5)+INDEX(AS:AS,MATCH(AS172,$AA:$AA,0)+6)+INDEX(AS:AS,MATCH(AS172,$AA:$AA,0)+7))</f>
        <v>0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8"/>
        <v>Spieler 2</v>
      </c>
      <c r="C176" s="367" t="str">
        <f t="shared" si="208"/>
        <v/>
      </c>
      <c r="D176" s="340">
        <f>IF(AC176=301,"",AC176)</f>
        <v>0</v>
      </c>
      <c r="E176" s="340" t="str">
        <f>IF(AD176=0,"",AD176)</f>
        <v/>
      </c>
      <c r="F176" s="340">
        <f>IF(AE176=301,"",AE176)</f>
        <v>0</v>
      </c>
      <c r="G176" s="340" t="str">
        <f>IF(AF176=0,"",AF176)</f>
        <v/>
      </c>
      <c r="H176" s="340">
        <f>IF(AG176=301,"",AG176)</f>
        <v>0</v>
      </c>
      <c r="I176" s="340" t="str">
        <f>IF(AH176=0,"",AH176)</f>
        <v/>
      </c>
      <c r="J176" s="340">
        <f>IF(AI176=301,"",AI176)</f>
        <v>0</v>
      </c>
      <c r="K176" s="340" t="str">
        <f>IF(AJ176=0,"",AJ176)</f>
        <v/>
      </c>
      <c r="L176" s="340">
        <f>IF(AK176=301,"",AK176)</f>
        <v>0</v>
      </c>
      <c r="M176" s="340" t="str">
        <f>IF(AL176=0,"",AL176)</f>
        <v/>
      </c>
      <c r="N176" s="340">
        <f>IF(AM176=301,"",AM176)</f>
        <v>0</v>
      </c>
      <c r="O176" s="340" t="str">
        <f>IF(AN176=0,"",AN176)</f>
        <v/>
      </c>
      <c r="P176" s="340">
        <f>IF(AO176=301,"",AO176)</f>
        <v>0</v>
      </c>
      <c r="Q176" s="340" t="str">
        <f>IF(AP176=0,"",AP176)</f>
        <v/>
      </c>
      <c r="R176" s="340">
        <f>IF(AQ176=301,"",AQ176)</f>
        <v>0</v>
      </c>
      <c r="S176" s="340" t="str">
        <f>IF(AR176=0,"",AR176)</f>
        <v/>
      </c>
      <c r="T176" s="340">
        <f>IF(AS176=301,"",AS176)</f>
        <v>0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0</v>
      </c>
      <c r="AD176" s="376"/>
      <c r="AE176" s="375">
        <f>ABS(INDEX(AE:AE,MATCH(AE172,$AA:$AA,0)+8)+INDEX(AE:AE,MATCH(AE172,$AA:$AA,0)+9)+INDEX(AE:AE,MATCH(AE172,$AA:$AA,0)+10))</f>
        <v>0</v>
      </c>
      <c r="AF176" s="376"/>
      <c r="AG176" s="375">
        <f>ABS(INDEX(AG:AG,MATCH(AG172,$AA:$AA,0)+8)+INDEX(AG:AG,MATCH(AG172,$AA:$AA,0)+9)+INDEX(AG:AG,MATCH(AG172,$AA:$AA,0)+10))</f>
        <v>0</v>
      </c>
      <c r="AH176" s="376"/>
      <c r="AI176" s="375">
        <f>ABS(INDEX(AI:AI,MATCH(AI172,$AA:$AA,0)+8)+INDEX(AI:AI,MATCH(AI172,$AA:$AA,0)+9)+INDEX(AI:AI,MATCH(AI172,$AA:$AA,0)+10))</f>
        <v>0</v>
      </c>
      <c r="AJ176" s="376"/>
      <c r="AK176" s="375">
        <f>ABS(INDEX(AK:AK,MATCH(AK172,$AA:$AA,0)+8)+INDEX(AK:AK,MATCH(AK172,$AA:$AA,0)+9)+INDEX(AK:AK,MATCH(AK172,$AA:$AA,0)+10))</f>
        <v>0</v>
      </c>
      <c r="AL176" s="376"/>
      <c r="AM176" s="375">
        <f>ABS(INDEX(AM:AM,MATCH(AM172,$AA:$AA,0)+8)+INDEX(AM:AM,MATCH(AM172,$AA:$AA,0)+9)+INDEX(AM:AM,MATCH(AM172,$AA:$AA,0)+10))</f>
        <v>0</v>
      </c>
      <c r="AN176" s="376"/>
      <c r="AO176" s="375">
        <f>ABS(INDEX(AO:AO,MATCH(AO172,$AA:$AA,0)+8)+INDEX(AO:AO,MATCH(AO172,$AA:$AA,0)+9)+INDEX(AO:AO,MATCH(AO172,$AA:$AA,0)+10))</f>
        <v>0</v>
      </c>
      <c r="AP176" s="376"/>
      <c r="AQ176" s="375">
        <f>ABS(INDEX(AQ:AQ,MATCH(AQ172,$AA:$AA,0)+8)+INDEX(AQ:AQ,MATCH(AQ172,$AA:$AA,0)+9)+INDEX(AQ:AQ,MATCH(AQ172,$AA:$AA,0)+10))</f>
        <v>0</v>
      </c>
      <c r="AR176" s="376"/>
      <c r="AS176" s="375">
        <f>ABS(INDEX(AS:AS,MATCH(AS172,$AA:$AA,0)+8)+INDEX(AS:AS,MATCH(AS172,$AA:$AA,0)+9)+INDEX(AS:AS,MATCH(AS172,$AA:$AA,0)+10))</f>
        <v>0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8"/>
        <v>Spieler 3</v>
      </c>
      <c r="C177" s="367" t="str">
        <f t="shared" si="208"/>
        <v/>
      </c>
      <c r="D177" s="340">
        <f>IF(AC177=301,"",AC177)</f>
        <v>0</v>
      </c>
      <c r="E177" s="340" t="str">
        <f>IF(AD177=0,"",AD177)</f>
        <v/>
      </c>
      <c r="F177" s="340">
        <f>IF(AE177=301,"",AE177)</f>
        <v>0</v>
      </c>
      <c r="G177" s="340" t="str">
        <f>IF(AF177=0,"",AF177)</f>
        <v/>
      </c>
      <c r="H177" s="340">
        <f>IF(AG177=301,"",AG177)</f>
        <v>0</v>
      </c>
      <c r="I177" s="340" t="str">
        <f>IF(AH177=0,"",AH177)</f>
        <v/>
      </c>
      <c r="J177" s="340">
        <f>IF(AI177=301,"",AI177)</f>
        <v>0</v>
      </c>
      <c r="K177" s="340" t="str">
        <f>IF(AJ177=0,"",AJ177)</f>
        <v/>
      </c>
      <c r="L177" s="340">
        <f>IF(AK177=301,"",AK177)</f>
        <v>0</v>
      </c>
      <c r="M177" s="340" t="str">
        <f>IF(AL177=0,"",AL177)</f>
        <v/>
      </c>
      <c r="N177" s="340">
        <f>IF(AM177=301,"",AM177)</f>
        <v>0</v>
      </c>
      <c r="O177" s="340" t="str">
        <f>IF(AN177=0,"",AN177)</f>
        <v/>
      </c>
      <c r="P177" s="340">
        <f>IF(AO177=301,"",AO177)</f>
        <v>0</v>
      </c>
      <c r="Q177" s="340" t="str">
        <f>IF(AP177=0,"",AP177)</f>
        <v/>
      </c>
      <c r="R177" s="340">
        <f>IF(AQ177=301,"",AQ177)</f>
        <v>0</v>
      </c>
      <c r="S177" s="340" t="str">
        <f>IF(AR177=0,"",AR177)</f>
        <v/>
      </c>
      <c r="T177" s="340">
        <f>IF(AS177=301,"",AS177)</f>
        <v>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0</v>
      </c>
      <c r="AD177" s="376"/>
      <c r="AE177" s="375">
        <f>ABS(INDEX(AE:AE,MATCH(AE172,$AA:$AA,0)+11)+INDEX(AE:AE,MATCH(AE172,$AA:$AA,0)+12)+INDEX(AE:AE,MATCH(AE172,$AA:$AA,0)+13))</f>
        <v>0</v>
      </c>
      <c r="AF177" s="376"/>
      <c r="AG177" s="375">
        <f>ABS(INDEX(AG:AG,MATCH(AG172,$AA:$AA,0)+11)+INDEX(AG:AG,MATCH(AG172,$AA:$AA,0)+12)+INDEX(AG:AG,MATCH(AG172,$AA:$AA,0)+13))</f>
        <v>0</v>
      </c>
      <c r="AH177" s="376"/>
      <c r="AI177" s="375">
        <f>ABS(INDEX(AI:AI,MATCH(AI172,$AA:$AA,0)+11)+INDEX(AI:AI,MATCH(AI172,$AA:$AA,0)+12)+INDEX(AI:AI,MATCH(AI172,$AA:$AA,0)+13))</f>
        <v>0</v>
      </c>
      <c r="AJ177" s="376"/>
      <c r="AK177" s="375">
        <f>ABS(INDEX(AK:AK,MATCH(AK172,$AA:$AA,0)+11)+INDEX(AK:AK,MATCH(AK172,$AA:$AA,0)+12)+INDEX(AK:AK,MATCH(AK172,$AA:$AA,0)+13))</f>
        <v>0</v>
      </c>
      <c r="AL177" s="376"/>
      <c r="AM177" s="375">
        <f>ABS(INDEX(AM:AM,MATCH(AM172,$AA:$AA,0)+11)+INDEX(AM:AM,MATCH(AM172,$AA:$AA,0)+12)+INDEX(AM:AM,MATCH(AM172,$AA:$AA,0)+13))</f>
        <v>0</v>
      </c>
      <c r="AN177" s="376"/>
      <c r="AO177" s="375">
        <f>ABS(INDEX(AO:AO,MATCH(AO172,$AA:$AA,0)+11)+INDEX(AO:AO,MATCH(AO172,$AA:$AA,0)+12)+INDEX(AO:AO,MATCH(AO172,$AA:$AA,0)+13))</f>
        <v>0</v>
      </c>
      <c r="AP177" s="376"/>
      <c r="AQ177" s="375">
        <f>ABS(INDEX(AQ:AQ,MATCH(AQ172,$AA:$AA,0)+11)+INDEX(AQ:AQ,MATCH(AQ172,$AA:$AA,0)+12)+INDEX(AQ:AQ,MATCH(AQ172,$AA:$AA,0)+13))</f>
        <v>0</v>
      </c>
      <c r="AR177" s="376"/>
      <c r="AS177" s="375">
        <f>ABS(INDEX(AS:AS,MATCH(AS172,$AA:$AA,0)+11)+INDEX(AS:AS,MATCH(AS172,$AA:$AA,0)+12)+INDEX(AS:AS,MATCH(AS172,$AA:$AA,0)+13))</f>
        <v>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8"/>
        <v>Spieler 4</v>
      </c>
      <c r="C178" s="367" t="str">
        <f t="shared" si="208"/>
        <v/>
      </c>
      <c r="D178" s="340">
        <f>IF(AC178=301,"",AC178)</f>
        <v>0</v>
      </c>
      <c r="E178" s="340" t="str">
        <f>IF(AD178=0,"",AD178)</f>
        <v/>
      </c>
      <c r="F178" s="340">
        <f>IF(AE178=301,"",AE178)</f>
        <v>0</v>
      </c>
      <c r="G178" s="340" t="str">
        <f>IF(AF178=0,"",AF178)</f>
        <v/>
      </c>
      <c r="H178" s="340">
        <f>IF(AG178=301,"",AG178)</f>
        <v>0</v>
      </c>
      <c r="I178" s="340" t="str">
        <f>IF(AH178=0,"",AH178)</f>
        <v/>
      </c>
      <c r="J178" s="340">
        <f>IF(AI178=301,"",AI178)</f>
        <v>0</v>
      </c>
      <c r="K178" s="340" t="str">
        <f>IF(AJ178=0,"",AJ178)</f>
        <v/>
      </c>
      <c r="L178" s="340">
        <f>IF(AK178=301,"",AK178)</f>
        <v>0</v>
      </c>
      <c r="M178" s="340" t="str">
        <f>IF(AL178=0,"",AL178)</f>
        <v/>
      </c>
      <c r="N178" s="340">
        <f>IF(AM178=301,"",AM178)</f>
        <v>0</v>
      </c>
      <c r="O178" s="340" t="str">
        <f>IF(AN178=0,"",AN178)</f>
        <v/>
      </c>
      <c r="P178" s="340">
        <f>IF(AO178=301,"",AO178)</f>
        <v>0</v>
      </c>
      <c r="Q178" s="340" t="str">
        <f>IF(AP178=0,"",AP178)</f>
        <v/>
      </c>
      <c r="R178" s="340">
        <f>IF(AQ178=301,"",AQ178)</f>
        <v>0</v>
      </c>
      <c r="S178" s="340" t="str">
        <f>IF(AR178=0,"",AR178)</f>
        <v/>
      </c>
      <c r="T178" s="340">
        <f>IF(AS178=301,"",AS178)</f>
        <v>0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0</v>
      </c>
      <c r="AD178" s="376"/>
      <c r="AE178" s="375">
        <f>ABS(INDEX(AE:AE,MATCH(AE172,$AA:$AA,0)+14)+INDEX(AE:AE,MATCH(AE172,$AA:$AA,0)+15)+INDEX(AE:AE,MATCH(AE172,$AA:$AA,0)+16))</f>
        <v>0</v>
      </c>
      <c r="AF178" s="376"/>
      <c r="AG178" s="375">
        <f>ABS(INDEX(AG:AG,MATCH(AG172,$AA:$AA,0)+14)+INDEX(AG:AG,MATCH(AG172,$AA:$AA,0)+15)+INDEX(AG:AG,MATCH(AG172,$AA:$AA,0)+16))</f>
        <v>0</v>
      </c>
      <c r="AH178" s="376"/>
      <c r="AI178" s="375">
        <f>ABS(INDEX(AI:AI,MATCH(AI172,$AA:$AA,0)+14)+INDEX(AI:AI,MATCH(AI172,$AA:$AA,0)+15)+INDEX(AI:AI,MATCH(AI172,$AA:$AA,0)+16))</f>
        <v>0</v>
      </c>
      <c r="AJ178" s="376"/>
      <c r="AK178" s="375">
        <f>ABS(INDEX(AK:AK,MATCH(AK172,$AA:$AA,0)+14)+INDEX(AK:AK,MATCH(AK172,$AA:$AA,0)+15)+INDEX(AK:AK,MATCH(AK172,$AA:$AA,0)+16))</f>
        <v>0</v>
      </c>
      <c r="AL178" s="376"/>
      <c r="AM178" s="375">
        <f>ABS(INDEX(AM:AM,MATCH(AM172,$AA:$AA,0)+14)+INDEX(AM:AM,MATCH(AM172,$AA:$AA,0)+15)+INDEX(AM:AM,MATCH(AM172,$AA:$AA,0)+16))</f>
        <v>0</v>
      </c>
      <c r="AN178" s="376"/>
      <c r="AO178" s="375">
        <f>ABS(INDEX(AO:AO,MATCH(AO172,$AA:$AA,0)+14)+INDEX(AO:AO,MATCH(AO172,$AA:$AA,0)+15)+INDEX(AO:AO,MATCH(AO172,$AA:$AA,0)+16))</f>
        <v>0</v>
      </c>
      <c r="AP178" s="376"/>
      <c r="AQ178" s="375">
        <f>ABS(INDEX(AQ:AQ,MATCH(AQ172,$AA:$AA,0)+14)+INDEX(AQ:AQ,MATCH(AQ172,$AA:$AA,0)+15)+INDEX(AQ:AQ,MATCH(AQ172,$AA:$AA,0)+16))</f>
        <v>0</v>
      </c>
      <c r="AR178" s="376"/>
      <c r="AS178" s="375">
        <f>ABS(INDEX(AS:AS,MATCH(AS172,$AA:$AA,0)+14)+INDEX(AS:AS,MATCH(AS172,$AA:$AA,0)+15)+INDEX(AS:AS,MATCH(AS172,$AA:$AA,0)+16))</f>
        <v>0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8"/>
        <v>Gesamt</v>
      </c>
      <c r="C179" s="356" t="str">
        <f t="shared" si="208"/>
        <v/>
      </c>
      <c r="D179" s="339">
        <f>IF(AC179=1505,"",AC179)</f>
        <v>0</v>
      </c>
      <c r="E179" s="339" t="str">
        <f>IF(AD179=0,"",AD179)</f>
        <v/>
      </c>
      <c r="F179" s="339">
        <f>IF(AE179=1505,"",AE179)</f>
        <v>0</v>
      </c>
      <c r="G179" s="339" t="str">
        <f>IF(AF179=0,"",AF179)</f>
        <v/>
      </c>
      <c r="H179" s="339">
        <f>IF(AG179=1505,"",AG179)</f>
        <v>0</v>
      </c>
      <c r="I179" s="339" t="str">
        <f>IF(AH179=0,"",AH179)</f>
        <v/>
      </c>
      <c r="J179" s="339">
        <f>IF(AI179=1505,"",AI179)</f>
        <v>0</v>
      </c>
      <c r="K179" s="339" t="str">
        <f>IF(AJ179=0,"",AJ179)</f>
        <v/>
      </c>
      <c r="L179" s="339">
        <f>IF(AK179=1505,"",AK179)</f>
        <v>0</v>
      </c>
      <c r="M179" s="339" t="str">
        <f>IF(AL179=0,"",AL179)</f>
        <v/>
      </c>
      <c r="N179" s="339">
        <f>IF(AM179=1505,"",AM179)</f>
        <v>0</v>
      </c>
      <c r="O179" s="339" t="str">
        <f>IF(AN179=0,"",AN179)</f>
        <v/>
      </c>
      <c r="P179" s="339">
        <f>IF(AO179=1505,"",AO179)</f>
        <v>0</v>
      </c>
      <c r="Q179" s="339" t="str">
        <f>IF(AP179=0,"",AP179)</f>
        <v/>
      </c>
      <c r="R179" s="339">
        <f>IF(AQ179=1505,"",AQ179)</f>
        <v>0</v>
      </c>
      <c r="S179" s="339" t="str">
        <f>IF(AR179=0,"",AR179)</f>
        <v/>
      </c>
      <c r="T179" s="339">
        <f>IF(AS179=1505,"",AS179)</f>
        <v>0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0</v>
      </c>
      <c r="AD179" s="356"/>
      <c r="AE179" s="355">
        <f>SUM(AE175:AE178)</f>
        <v>0</v>
      </c>
      <c r="AF179" s="356"/>
      <c r="AG179" s="355">
        <f>SUM(AG175:AG178)</f>
        <v>0</v>
      </c>
      <c r="AH179" s="356"/>
      <c r="AI179" s="355">
        <f>SUM(AI175:AI178)</f>
        <v>0</v>
      </c>
      <c r="AJ179" s="356"/>
      <c r="AK179" s="355">
        <f>SUM(AK175:AK178)</f>
        <v>0</v>
      </c>
      <c r="AL179" s="356"/>
      <c r="AM179" s="355">
        <f>SUM(AM175:AM178)</f>
        <v>0</v>
      </c>
      <c r="AN179" s="356"/>
      <c r="AO179" s="355">
        <f>SUM(AO175:AO178)</f>
        <v>0</v>
      </c>
      <c r="AP179" s="356"/>
      <c r="AQ179" s="355">
        <f>SUM(AQ175:AQ178)</f>
        <v>0</v>
      </c>
      <c r="AR179" s="356"/>
      <c r="AS179" s="355">
        <f>SUM(AS175:AS178)</f>
        <v>0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15.03./16.03.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15.03./16.03.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Brunnthal Max Munich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9">
        <f>IF(AD187="","",AD187)</f>
        <v>0</v>
      </c>
      <c r="F187" s="75" t="str">
        <f t="shared" ref="F187:F200" si="209">IF(AE187=0,"",AE187)</f>
        <v/>
      </c>
      <c r="G187" s="349">
        <f>IF(AF187="","",AF187)</f>
        <v>0</v>
      </c>
      <c r="H187" s="75" t="str">
        <f t="shared" ref="H187:H200" si="210">IF(AG187=0,"",AG187)</f>
        <v/>
      </c>
      <c r="I187" s="349">
        <f>IF(AH187="","",AH187)</f>
        <v>0</v>
      </c>
      <c r="J187" s="75" t="str">
        <f t="shared" ref="J187:J200" si="211">IF(AI187=0,"",AI187)</f>
        <v/>
      </c>
      <c r="K187" s="349">
        <f>IF(AJ187="","",AJ187)</f>
        <v>0</v>
      </c>
      <c r="L187" s="75" t="str">
        <f t="shared" ref="L187:L200" si="212">IF(AK187=0,"",AK187)</f>
        <v/>
      </c>
      <c r="M187" s="349">
        <f>IF(AL187="","",AL187)</f>
        <v>0</v>
      </c>
      <c r="N187" s="75" t="str">
        <f>IF(AM187=0,"",AM187)</f>
        <v/>
      </c>
      <c r="O187" s="349">
        <f>IF(AN187="","",AN187)</f>
        <v>0</v>
      </c>
      <c r="P187" s="75" t="str">
        <f t="shared" ref="P187:P200" si="213">IF(AO187=0,"",AO187)</f>
        <v/>
      </c>
      <c r="Q187" s="349">
        <f>IF(AP187="","",AP187)</f>
        <v>0</v>
      </c>
      <c r="R187" s="75" t="str">
        <f t="shared" ref="R187:R200" si="214">IF(AQ187=0,"",AQ187)</f>
        <v/>
      </c>
      <c r="S187" s="349">
        <f>IF(AR187="","",AR187)</f>
        <v>0</v>
      </c>
      <c r="T187" s="75" t="str">
        <f t="shared" ref="T187:T200" si="215">IF(AS187=0,"",AS187)</f>
        <v/>
      </c>
      <c r="U187" s="349">
        <f>IF(AT187="","",AT187)</f>
        <v>0</v>
      </c>
      <c r="V187" s="75" t="str">
        <f t="shared" ref="V187:V200" si="216">IF(AU187=0,"",AU187)</f>
        <v/>
      </c>
      <c r="W187" s="349">
        <f>IF(AV187="","",AV187)</f>
        <v>0</v>
      </c>
      <c r="Z187" s="352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69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0"/>
      <c r="F188" s="78" t="str">
        <f t="shared" si="209"/>
        <v/>
      </c>
      <c r="G188" s="350"/>
      <c r="H188" s="78" t="str">
        <f t="shared" si="210"/>
        <v/>
      </c>
      <c r="I188" s="350"/>
      <c r="J188" s="78" t="str">
        <f t="shared" si="211"/>
        <v/>
      </c>
      <c r="K188" s="350"/>
      <c r="L188" s="78" t="str">
        <f t="shared" si="212"/>
        <v/>
      </c>
      <c r="M188" s="350"/>
      <c r="N188" s="78" t="str">
        <f t="shared" ref="N188:N200" si="229">IF(AM188=0,"",AM188)</f>
        <v/>
      </c>
      <c r="O188" s="350"/>
      <c r="P188" s="78" t="str">
        <f t="shared" si="213"/>
        <v/>
      </c>
      <c r="Q188" s="350"/>
      <c r="R188" s="78" t="str">
        <f t="shared" si="214"/>
        <v/>
      </c>
      <c r="S188" s="350"/>
      <c r="T188" s="78" t="str">
        <f t="shared" si="215"/>
        <v/>
      </c>
      <c r="U188" s="350"/>
      <c r="V188" s="78" t="str">
        <f t="shared" si="216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0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1"/>
      <c r="F189" s="69" t="str">
        <f t="shared" si="209"/>
        <v/>
      </c>
      <c r="G189" s="351"/>
      <c r="H189" s="69" t="str">
        <f t="shared" si="210"/>
        <v/>
      </c>
      <c r="I189" s="351"/>
      <c r="J189" s="69" t="str">
        <f t="shared" si="211"/>
        <v/>
      </c>
      <c r="K189" s="351"/>
      <c r="L189" s="69" t="str">
        <f t="shared" si="212"/>
        <v/>
      </c>
      <c r="M189" s="351"/>
      <c r="N189" s="69" t="str">
        <f t="shared" si="229"/>
        <v/>
      </c>
      <c r="O189" s="351"/>
      <c r="P189" s="69" t="str">
        <f t="shared" si="213"/>
        <v/>
      </c>
      <c r="Q189" s="351"/>
      <c r="R189" s="69" t="str">
        <f t="shared" si="214"/>
        <v/>
      </c>
      <c r="S189" s="351"/>
      <c r="T189" s="69" t="str">
        <f t="shared" si="215"/>
        <v/>
      </c>
      <c r="U189" s="351"/>
      <c r="V189" s="69" t="str">
        <f t="shared" si="216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68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9">
        <f>IF(AD190="","",AD190)</f>
        <v>0</v>
      </c>
      <c r="F190" s="75" t="str">
        <f t="shared" si="209"/>
        <v/>
      </c>
      <c r="G190" s="349">
        <f>IF(AF190="","",AF190)</f>
        <v>0</v>
      </c>
      <c r="H190" s="75" t="str">
        <f t="shared" si="210"/>
        <v/>
      </c>
      <c r="I190" s="349">
        <f>IF(AH190="","",AH190)</f>
        <v>0</v>
      </c>
      <c r="J190" s="75" t="str">
        <f t="shared" si="211"/>
        <v/>
      </c>
      <c r="K190" s="349">
        <f>IF(AJ190="","",AJ190)</f>
        <v>0</v>
      </c>
      <c r="L190" s="75" t="str">
        <f t="shared" si="212"/>
        <v/>
      </c>
      <c r="M190" s="349">
        <f>IF(AL190="","",AL190)</f>
        <v>0</v>
      </c>
      <c r="N190" s="75" t="str">
        <f t="shared" si="229"/>
        <v/>
      </c>
      <c r="O190" s="349">
        <f>IF(AN190="","",AN190)</f>
        <v>0</v>
      </c>
      <c r="P190" s="75" t="str">
        <f t="shared" si="213"/>
        <v/>
      </c>
      <c r="Q190" s="349">
        <f>IF(AP190="","",AP190)</f>
        <v>0</v>
      </c>
      <c r="R190" s="75" t="str">
        <f t="shared" si="214"/>
        <v/>
      </c>
      <c r="S190" s="349">
        <f>IF(AR190="","",AR190)</f>
        <v>0</v>
      </c>
      <c r="T190" s="75" t="str">
        <f t="shared" si="215"/>
        <v/>
      </c>
      <c r="U190" s="349">
        <f>IF(AT190="","",AT190)</f>
        <v>0</v>
      </c>
      <c r="V190" s="75" t="str">
        <f t="shared" si="216"/>
        <v/>
      </c>
      <c r="W190" s="349">
        <f>IF(AV190="","",AV190)</f>
        <v>0</v>
      </c>
      <c r="Z190" s="352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69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0"/>
      <c r="F191" s="78" t="str">
        <f t="shared" si="209"/>
        <v/>
      </c>
      <c r="G191" s="350"/>
      <c r="H191" s="78" t="str">
        <f t="shared" si="210"/>
        <v/>
      </c>
      <c r="I191" s="350"/>
      <c r="J191" s="78" t="str">
        <f t="shared" si="211"/>
        <v/>
      </c>
      <c r="K191" s="350"/>
      <c r="L191" s="78" t="str">
        <f t="shared" si="212"/>
        <v/>
      </c>
      <c r="M191" s="350"/>
      <c r="N191" s="78" t="str">
        <f t="shared" si="229"/>
        <v/>
      </c>
      <c r="O191" s="350"/>
      <c r="P191" s="78" t="str">
        <f t="shared" si="213"/>
        <v/>
      </c>
      <c r="Q191" s="350"/>
      <c r="R191" s="78" t="str">
        <f t="shared" si="214"/>
        <v/>
      </c>
      <c r="S191" s="350"/>
      <c r="T191" s="78" t="str">
        <f t="shared" si="215"/>
        <v/>
      </c>
      <c r="U191" s="350"/>
      <c r="V191" s="78" t="str">
        <f t="shared" si="216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0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1"/>
      <c r="F192" s="69" t="str">
        <f t="shared" si="209"/>
        <v/>
      </c>
      <c r="G192" s="351"/>
      <c r="H192" s="69" t="str">
        <f t="shared" si="210"/>
        <v/>
      </c>
      <c r="I192" s="351"/>
      <c r="J192" s="69" t="str">
        <f t="shared" si="211"/>
        <v/>
      </c>
      <c r="K192" s="351"/>
      <c r="L192" s="69" t="str">
        <f t="shared" si="212"/>
        <v/>
      </c>
      <c r="M192" s="351"/>
      <c r="N192" s="69" t="str">
        <f t="shared" si="229"/>
        <v/>
      </c>
      <c r="O192" s="351"/>
      <c r="P192" s="69" t="str">
        <f t="shared" si="213"/>
        <v/>
      </c>
      <c r="Q192" s="351"/>
      <c r="R192" s="69" t="str">
        <f t="shared" si="214"/>
        <v/>
      </c>
      <c r="S192" s="351"/>
      <c r="T192" s="69" t="str">
        <f t="shared" si="215"/>
        <v/>
      </c>
      <c r="U192" s="351"/>
      <c r="V192" s="69" t="str">
        <f t="shared" si="216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68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9">
        <f>IF(AD193="","",AD193)</f>
        <v>0</v>
      </c>
      <c r="F193" s="75" t="str">
        <f t="shared" si="209"/>
        <v/>
      </c>
      <c r="G193" s="349">
        <f>IF(AF193="","",AF193)</f>
        <v>0</v>
      </c>
      <c r="H193" s="75" t="str">
        <f t="shared" si="210"/>
        <v/>
      </c>
      <c r="I193" s="349">
        <f>IF(AH193="","",AH193)</f>
        <v>0</v>
      </c>
      <c r="J193" s="75" t="str">
        <f t="shared" si="211"/>
        <v/>
      </c>
      <c r="K193" s="349">
        <f>IF(AJ193="","",AJ193)</f>
        <v>0</v>
      </c>
      <c r="L193" s="75" t="str">
        <f t="shared" si="212"/>
        <v/>
      </c>
      <c r="M193" s="349">
        <f>IF(AL193="","",AL193)</f>
        <v>0</v>
      </c>
      <c r="N193" s="75" t="str">
        <f t="shared" si="229"/>
        <v/>
      </c>
      <c r="O193" s="349">
        <f>IF(AN193="","",AN193)</f>
        <v>0</v>
      </c>
      <c r="P193" s="75" t="str">
        <f t="shared" si="213"/>
        <v/>
      </c>
      <c r="Q193" s="349">
        <f>IF(AP193="","",AP193)</f>
        <v>0</v>
      </c>
      <c r="R193" s="75" t="str">
        <f t="shared" si="214"/>
        <v/>
      </c>
      <c r="S193" s="349">
        <f>IF(AR193="","",AR193)</f>
        <v>0</v>
      </c>
      <c r="T193" s="75" t="str">
        <f t="shared" si="215"/>
        <v/>
      </c>
      <c r="U193" s="349">
        <f>IF(AT193="","",AT193)</f>
        <v>0</v>
      </c>
      <c r="V193" s="75" t="str">
        <f t="shared" si="216"/>
        <v/>
      </c>
      <c r="W193" s="349">
        <f>IF(AV193="","",AV193)</f>
        <v>0</v>
      </c>
      <c r="Z193" s="352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69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0"/>
      <c r="F194" s="78" t="str">
        <f t="shared" si="209"/>
        <v/>
      </c>
      <c r="G194" s="350"/>
      <c r="H194" s="78" t="str">
        <f t="shared" si="210"/>
        <v/>
      </c>
      <c r="I194" s="350"/>
      <c r="J194" s="78" t="str">
        <f t="shared" si="211"/>
        <v/>
      </c>
      <c r="K194" s="350"/>
      <c r="L194" s="78" t="str">
        <f t="shared" si="212"/>
        <v/>
      </c>
      <c r="M194" s="350"/>
      <c r="N194" s="78" t="str">
        <f t="shared" si="229"/>
        <v/>
      </c>
      <c r="O194" s="350"/>
      <c r="P194" s="78" t="str">
        <f t="shared" si="213"/>
        <v/>
      </c>
      <c r="Q194" s="350"/>
      <c r="R194" s="78" t="str">
        <f t="shared" si="214"/>
        <v/>
      </c>
      <c r="S194" s="350"/>
      <c r="T194" s="78" t="str">
        <f t="shared" si="215"/>
        <v/>
      </c>
      <c r="U194" s="350"/>
      <c r="V194" s="78" t="str">
        <f t="shared" si="216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0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1"/>
      <c r="F195" s="69" t="str">
        <f t="shared" si="209"/>
        <v/>
      </c>
      <c r="G195" s="351"/>
      <c r="H195" s="69" t="str">
        <f t="shared" si="210"/>
        <v/>
      </c>
      <c r="I195" s="351"/>
      <c r="J195" s="69" t="str">
        <f t="shared" si="211"/>
        <v/>
      </c>
      <c r="K195" s="351"/>
      <c r="L195" s="69" t="str">
        <f t="shared" si="212"/>
        <v/>
      </c>
      <c r="M195" s="351"/>
      <c r="N195" s="69" t="str">
        <f t="shared" si="229"/>
        <v/>
      </c>
      <c r="O195" s="351"/>
      <c r="P195" s="69" t="str">
        <f t="shared" si="213"/>
        <v/>
      </c>
      <c r="Q195" s="351"/>
      <c r="R195" s="69" t="str">
        <f t="shared" si="214"/>
        <v/>
      </c>
      <c r="S195" s="351"/>
      <c r="T195" s="69" t="str">
        <f t="shared" si="215"/>
        <v/>
      </c>
      <c r="U195" s="351"/>
      <c r="V195" s="69" t="str">
        <f t="shared" si="216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68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9">
        <f>IF(AD196="","",AD196)</f>
        <v>0</v>
      </c>
      <c r="F196" s="75" t="str">
        <f t="shared" si="209"/>
        <v/>
      </c>
      <c r="G196" s="349">
        <f>IF(AF196="","",AF196)</f>
        <v>0</v>
      </c>
      <c r="H196" s="75" t="str">
        <f t="shared" si="210"/>
        <v/>
      </c>
      <c r="I196" s="349">
        <f>IF(AH196="","",AH196)</f>
        <v>0</v>
      </c>
      <c r="J196" s="75" t="str">
        <f t="shared" si="211"/>
        <v/>
      </c>
      <c r="K196" s="349">
        <f>IF(AJ196="","",AJ196)</f>
        <v>0</v>
      </c>
      <c r="L196" s="75" t="str">
        <f t="shared" si="212"/>
        <v/>
      </c>
      <c r="M196" s="349">
        <f>IF(AL196="","",AL196)</f>
        <v>0</v>
      </c>
      <c r="N196" s="75" t="str">
        <f t="shared" si="229"/>
        <v/>
      </c>
      <c r="O196" s="349">
        <f>IF(AN196="","",AN196)</f>
        <v>0</v>
      </c>
      <c r="P196" s="75" t="str">
        <f t="shared" si="213"/>
        <v/>
      </c>
      <c r="Q196" s="349">
        <f>IF(AP196="","",AP196)</f>
        <v>0</v>
      </c>
      <c r="R196" s="75" t="str">
        <f t="shared" si="214"/>
        <v/>
      </c>
      <c r="S196" s="349">
        <f>IF(AR196="","",AR196)</f>
        <v>0</v>
      </c>
      <c r="T196" s="75" t="str">
        <f t="shared" si="215"/>
        <v/>
      </c>
      <c r="U196" s="349">
        <f>IF(AT196="","",AT196)</f>
        <v>0</v>
      </c>
      <c r="V196" s="75" t="str">
        <f t="shared" si="216"/>
        <v/>
      </c>
      <c r="W196" s="349">
        <f>IF(AV196="","",AV196)</f>
        <v>0</v>
      </c>
      <c r="Z196" s="352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0"/>
      <c r="F197" s="78" t="str">
        <f t="shared" si="209"/>
        <v/>
      </c>
      <c r="G197" s="350"/>
      <c r="H197" s="78" t="str">
        <f t="shared" si="210"/>
        <v/>
      </c>
      <c r="I197" s="350"/>
      <c r="J197" s="78" t="str">
        <f t="shared" si="211"/>
        <v/>
      </c>
      <c r="K197" s="350"/>
      <c r="L197" s="78" t="str">
        <f t="shared" si="212"/>
        <v/>
      </c>
      <c r="M197" s="350"/>
      <c r="N197" s="78" t="str">
        <f t="shared" si="229"/>
        <v/>
      </c>
      <c r="O197" s="350"/>
      <c r="P197" s="78" t="str">
        <f t="shared" si="213"/>
        <v/>
      </c>
      <c r="Q197" s="350"/>
      <c r="R197" s="78" t="str">
        <f t="shared" si="214"/>
        <v/>
      </c>
      <c r="S197" s="350"/>
      <c r="T197" s="78" t="str">
        <f t="shared" si="215"/>
        <v/>
      </c>
      <c r="U197" s="350"/>
      <c r="V197" s="78" t="str">
        <f t="shared" si="216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1"/>
      <c r="F198" s="69" t="str">
        <f t="shared" si="209"/>
        <v/>
      </c>
      <c r="G198" s="351"/>
      <c r="H198" s="69" t="str">
        <f t="shared" si="210"/>
        <v/>
      </c>
      <c r="I198" s="351"/>
      <c r="J198" s="69" t="str">
        <f t="shared" si="211"/>
        <v/>
      </c>
      <c r="K198" s="351"/>
      <c r="L198" s="69" t="str">
        <f t="shared" si="212"/>
        <v/>
      </c>
      <c r="M198" s="351"/>
      <c r="N198" s="69" t="str">
        <f t="shared" si="229"/>
        <v/>
      </c>
      <c r="O198" s="351"/>
      <c r="P198" s="69" t="str">
        <f t="shared" si="213"/>
        <v/>
      </c>
      <c r="Q198" s="351"/>
      <c r="R198" s="69" t="str">
        <f t="shared" si="214"/>
        <v/>
      </c>
      <c r="S198" s="351"/>
      <c r="T198" s="69" t="str">
        <f t="shared" si="215"/>
        <v/>
      </c>
      <c r="U198" s="351"/>
      <c r="V198" s="69" t="str">
        <f t="shared" si="216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7">
        <f t="shared" si="240"/>
        <v>8</v>
      </c>
      <c r="E202" s="347" t="str">
        <f t="shared" si="240"/>
        <v/>
      </c>
      <c r="F202" s="347">
        <f t="shared" si="240"/>
        <v>3</v>
      </c>
      <c r="G202" s="347" t="str">
        <f t="shared" si="240"/>
        <v/>
      </c>
      <c r="H202" s="347">
        <f t="shared" si="240"/>
        <v>6</v>
      </c>
      <c r="I202" s="347" t="str">
        <f t="shared" si="240"/>
        <v/>
      </c>
      <c r="J202" s="347">
        <f t="shared" si="240"/>
        <v>4</v>
      </c>
      <c r="K202" s="347" t="str">
        <f t="shared" si="240"/>
        <v/>
      </c>
      <c r="L202" s="347">
        <f t="shared" si="240"/>
        <v>10</v>
      </c>
      <c r="M202" s="347" t="str">
        <f t="shared" si="240"/>
        <v/>
      </c>
      <c r="N202" s="347">
        <f t="shared" si="240"/>
        <v>2</v>
      </c>
      <c r="O202" s="347" t="str">
        <f t="shared" si="240"/>
        <v/>
      </c>
      <c r="P202" s="347">
        <f t="shared" si="240"/>
        <v>9</v>
      </c>
      <c r="Q202" s="347" t="str">
        <f t="shared" si="240"/>
        <v/>
      </c>
      <c r="R202" s="347">
        <f t="shared" ref="L202:U204" si="241">IF(AQ202=0,"",AQ202)</f>
        <v>5</v>
      </c>
      <c r="S202" s="347" t="str">
        <f t="shared" si="241"/>
        <v/>
      </c>
      <c r="T202" s="347">
        <f t="shared" si="241"/>
        <v>1</v>
      </c>
      <c r="U202" s="347" t="str">
        <f t="shared" si="241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VLOOKUP($AA182,Schlüssel!$A$5:$DG$14,83)</f>
        <v>8</v>
      </c>
      <c r="AD202" s="372"/>
      <c r="AE202" s="371">
        <f>VLOOKUP($AA182,Schlüssel!$A$5:$EK$14,84)</f>
        <v>3</v>
      </c>
      <c r="AF202" s="372"/>
      <c r="AG202" s="371">
        <f>VLOOKUP($AA182,Schlüssel!$A$5:$EK$14,85)</f>
        <v>6</v>
      </c>
      <c r="AH202" s="372"/>
      <c r="AI202" s="371">
        <f>VLOOKUP($AA182,Schlüssel!$A$5:$EK$14,86)</f>
        <v>4</v>
      </c>
      <c r="AJ202" s="372"/>
      <c r="AK202" s="371">
        <f>VLOOKUP($AA182,Schlüssel!$A$5:$EK$14,87)</f>
        <v>10</v>
      </c>
      <c r="AL202" s="372"/>
      <c r="AM202" s="371">
        <f>VLOOKUP($AA182,Schlüssel!$A$5:$EK$14,88)</f>
        <v>2</v>
      </c>
      <c r="AN202" s="372"/>
      <c r="AO202" s="371">
        <f>VLOOKUP($AA182,Schlüssel!$A$5:$EK$14,89)</f>
        <v>9</v>
      </c>
      <c r="AP202" s="372"/>
      <c r="AQ202" s="371">
        <f>VLOOKUP($AA182,Schlüssel!$A$5:$EK$14,90)</f>
        <v>5</v>
      </c>
      <c r="AR202" s="372"/>
      <c r="AS202" s="371">
        <f>VLOOKUP($AA182,Schlüssel!$A$5:$EK$14,91)</f>
        <v>1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4" t="str">
        <f t="shared" si="242"/>
        <v>BC EMAX Unterföhring 2</v>
      </c>
      <c r="E203" s="345" t="str">
        <f t="shared" si="242"/>
        <v/>
      </c>
      <c r="F203" s="344" t="str">
        <f t="shared" si="242"/>
        <v>BK München 3</v>
      </c>
      <c r="G203" s="345" t="str">
        <f t="shared" si="242"/>
        <v/>
      </c>
      <c r="H203" s="344" t="str">
        <f t="shared" si="242"/>
        <v>SG Rottendorf 1</v>
      </c>
      <c r="I203" s="345" t="str">
        <f t="shared" si="242"/>
        <v/>
      </c>
      <c r="J203" s="344" t="str">
        <f t="shared" si="242"/>
        <v>SG DJK Rimpar</v>
      </c>
      <c r="K203" s="345" t="str">
        <f t="shared" si="242"/>
        <v/>
      </c>
      <c r="L203" s="344" t="str">
        <f t="shared" si="241"/>
        <v>High Roller Rosenheim 1</v>
      </c>
      <c r="M203" s="345" t="str">
        <f t="shared" si="241"/>
        <v/>
      </c>
      <c r="N203" s="344" t="str">
        <f t="shared" si="241"/>
        <v>Bajuwaren München 1</v>
      </c>
      <c r="O203" s="345" t="str">
        <f t="shared" si="241"/>
        <v/>
      </c>
      <c r="P203" s="344" t="str">
        <f t="shared" si="241"/>
        <v>Bowlinghaus Bamberg 1</v>
      </c>
      <c r="Q203" s="345" t="str">
        <f t="shared" si="241"/>
        <v/>
      </c>
      <c r="R203" s="344" t="str">
        <f t="shared" si="241"/>
        <v>RW Lichtenhof Stein 1</v>
      </c>
      <c r="S203" s="345" t="str">
        <f t="shared" si="241"/>
        <v/>
      </c>
      <c r="T203" s="344" t="str">
        <f t="shared" si="241"/>
        <v>BC Comet Nürnberg</v>
      </c>
      <c r="U203" s="345" t="str">
        <f t="shared" si="241"/>
        <v/>
      </c>
      <c r="V203" s="346"/>
      <c r="W203" s="346"/>
      <c r="AA203" s="90"/>
      <c r="AB203" s="86"/>
      <c r="AC203" s="344" t="str">
        <f>VLOOKUP(AC202,Schlüssel!$A$5:$K$14,2)</f>
        <v>BC EMAX Unterföhring 2</v>
      </c>
      <c r="AD203" s="345"/>
      <c r="AE203" s="344" t="str">
        <f>VLOOKUP(AE202,Schlüssel!$A$5:$K$14,2)</f>
        <v>BK München 3</v>
      </c>
      <c r="AF203" s="345"/>
      <c r="AG203" s="344" t="str">
        <f>VLOOKUP(AG202,Schlüssel!$A$5:$K$14,2)</f>
        <v>SG Rottendorf 1</v>
      </c>
      <c r="AH203" s="345"/>
      <c r="AI203" s="344" t="str">
        <f>VLOOKUP(AI202,Schlüssel!$A$5:$K$14,2)</f>
        <v>SG DJK Rimpar</v>
      </c>
      <c r="AJ203" s="345"/>
      <c r="AK203" s="344" t="str">
        <f>VLOOKUP(AK202,Schlüssel!$A$5:$K$14,2)</f>
        <v>High Roller Rosenheim 1</v>
      </c>
      <c r="AL203" s="345"/>
      <c r="AM203" s="344" t="str">
        <f>VLOOKUP(AM202,Schlüssel!$A$5:$K$14,2)</f>
        <v>Bajuwaren München 1</v>
      </c>
      <c r="AN203" s="345"/>
      <c r="AO203" s="344" t="str">
        <f>VLOOKUP(AO202,Schlüssel!$A$5:$K$14,2)</f>
        <v>Bowlinghaus Bamberg 1</v>
      </c>
      <c r="AP203" s="345"/>
      <c r="AQ203" s="344" t="str">
        <f>VLOOKUP(AQ202,Schlüssel!$A$5:$K$14,2)</f>
        <v>RW Lichtenhof Stein 1</v>
      </c>
      <c r="AR203" s="345"/>
      <c r="AS203" s="344" t="str">
        <f>VLOOKUP(AS202,Schlüssel!$A$5:$K$14,2)</f>
        <v>BC Comet Nürnberg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2" t="str">
        <f t="shared" si="242"/>
        <v/>
      </c>
      <c r="E204" s="342" t="str">
        <f t="shared" si="242"/>
        <v/>
      </c>
      <c r="F204" s="342" t="str">
        <f t="shared" si="242"/>
        <v/>
      </c>
      <c r="G204" s="342" t="str">
        <f t="shared" si="242"/>
        <v/>
      </c>
      <c r="H204" s="342" t="str">
        <f t="shared" si="242"/>
        <v/>
      </c>
      <c r="I204" s="342" t="str">
        <f t="shared" si="242"/>
        <v/>
      </c>
      <c r="J204" s="342" t="str">
        <f t="shared" si="242"/>
        <v/>
      </c>
      <c r="K204" s="342" t="str">
        <f t="shared" si="242"/>
        <v/>
      </c>
      <c r="L204" s="342" t="str">
        <f t="shared" si="241"/>
        <v/>
      </c>
      <c r="M204" s="342" t="str">
        <f t="shared" si="241"/>
        <v/>
      </c>
      <c r="N204" s="342" t="str">
        <f t="shared" si="241"/>
        <v/>
      </c>
      <c r="O204" s="342" t="str">
        <f t="shared" si="241"/>
        <v/>
      </c>
      <c r="P204" s="342" t="str">
        <f t="shared" si="241"/>
        <v/>
      </c>
      <c r="Q204" s="342" t="str">
        <f t="shared" si="241"/>
        <v/>
      </c>
      <c r="R204" s="342" t="str">
        <f t="shared" si="241"/>
        <v/>
      </c>
      <c r="S204" s="342" t="str">
        <f t="shared" si="241"/>
        <v/>
      </c>
      <c r="T204" s="342" t="str">
        <f t="shared" si="241"/>
        <v/>
      </c>
      <c r="U204" s="343" t="str">
        <f t="shared" si="241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43">IF(AA205=0,"",AA205)</f>
        <v>Spieler 1</v>
      </c>
      <c r="C205" s="367" t="str">
        <f t="shared" si="243"/>
        <v/>
      </c>
      <c r="D205" s="340">
        <f>IF(AC205=301,"",AC205)</f>
        <v>0</v>
      </c>
      <c r="E205" s="340" t="str">
        <f>IF(AD205=0,"",AD205)</f>
        <v/>
      </c>
      <c r="F205" s="340">
        <f>IF(AE205=301,"",AE205)</f>
        <v>0</v>
      </c>
      <c r="G205" s="340" t="str">
        <f>IF(AF205=0,"",AF205)</f>
        <v/>
      </c>
      <c r="H205" s="340">
        <f>IF(AG205=301,"",AG205)</f>
        <v>0</v>
      </c>
      <c r="I205" s="340" t="str">
        <f>IF(AH205=0,"",AH205)</f>
        <v/>
      </c>
      <c r="J205" s="340">
        <f>IF(AI205=301,"",AI205)</f>
        <v>0</v>
      </c>
      <c r="K205" s="340" t="str">
        <f>IF(AJ205=0,"",AJ205)</f>
        <v/>
      </c>
      <c r="L205" s="340">
        <f>IF(AK205=301,"",AK205)</f>
        <v>0</v>
      </c>
      <c r="M205" s="340" t="str">
        <f>IF(AL205=0,"",AL205)</f>
        <v/>
      </c>
      <c r="N205" s="340">
        <f>IF(AM205=301,"",AM205)</f>
        <v>0</v>
      </c>
      <c r="O205" s="340" t="str">
        <f>IF(AN205=0,"",AN205)</f>
        <v/>
      </c>
      <c r="P205" s="340">
        <f>IF(AO205=301,"",AO205)</f>
        <v>0</v>
      </c>
      <c r="Q205" s="340" t="str">
        <f>IF(AP205=0,"",AP205)</f>
        <v/>
      </c>
      <c r="R205" s="340">
        <f>IF(AQ205=301,"",AQ205)</f>
        <v>0</v>
      </c>
      <c r="S205" s="340" t="str">
        <f>IF(AR205=0,"",AR205)</f>
        <v/>
      </c>
      <c r="T205" s="340">
        <f>IF(AS205=301,"",AS205)</f>
        <v>0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0</v>
      </c>
      <c r="AD205" s="374"/>
      <c r="AE205" s="373">
        <f>ABS(INDEX(AE:AE,MATCH(AE202,$AA:$AA,0)+5)+INDEX(AE:AE,MATCH(AE202,$AA:$AA,0)+6)+INDEX(AE:AE,MATCH(AE202,$AA:$AA,0)+7))</f>
        <v>0</v>
      </c>
      <c r="AF205" s="374"/>
      <c r="AG205" s="373">
        <f>ABS(INDEX(AG:AG,MATCH(AG202,$AA:$AA,0)+5)+INDEX(AG:AG,MATCH(AG202,$AA:$AA,0)+6)+INDEX(AG:AG,MATCH(AG202,$AA:$AA,0)+7))</f>
        <v>0</v>
      </c>
      <c r="AH205" s="374"/>
      <c r="AI205" s="373">
        <f>ABS(INDEX(AI:AI,MATCH(AI202,$AA:$AA,0)+5)+INDEX(AI:AI,MATCH(AI202,$AA:$AA,0)+6)+INDEX(AI:AI,MATCH(AI202,$AA:$AA,0)+7))</f>
        <v>0</v>
      </c>
      <c r="AJ205" s="374"/>
      <c r="AK205" s="373">
        <f>ABS(INDEX(AK:AK,MATCH(AK202,$AA:$AA,0)+5)+INDEX(AK:AK,MATCH(AK202,$AA:$AA,0)+6)+INDEX(AK:AK,MATCH(AK202,$AA:$AA,0)+7))</f>
        <v>0</v>
      </c>
      <c r="AL205" s="374"/>
      <c r="AM205" s="373">
        <f>ABS(INDEX(AM:AM,MATCH(AM202,$AA:$AA,0)+5)+INDEX(AM:AM,MATCH(AM202,$AA:$AA,0)+6)+INDEX(AM:AM,MATCH(AM202,$AA:$AA,0)+7))</f>
        <v>0</v>
      </c>
      <c r="AN205" s="374"/>
      <c r="AO205" s="373">
        <f>ABS(INDEX(AO:AO,MATCH(AO202,$AA:$AA,0)+5)+INDEX(AO:AO,MATCH(AO202,$AA:$AA,0)+6)+INDEX(AO:AO,MATCH(AO202,$AA:$AA,0)+7))</f>
        <v>0</v>
      </c>
      <c r="AP205" s="374"/>
      <c r="AQ205" s="373">
        <f>ABS(INDEX(AQ:AQ,MATCH(AQ202,$AA:$AA,0)+5)+INDEX(AQ:AQ,MATCH(AQ202,$AA:$AA,0)+6)+INDEX(AQ:AQ,MATCH(AQ202,$AA:$AA,0)+7))</f>
        <v>0</v>
      </c>
      <c r="AR205" s="374"/>
      <c r="AS205" s="373">
        <f>ABS(INDEX(AS:AS,MATCH(AS202,$AA:$AA,0)+5)+INDEX(AS:AS,MATCH(AS202,$AA:$AA,0)+6)+INDEX(AS:AS,MATCH(AS202,$AA:$AA,0)+7))</f>
        <v>0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43"/>
        <v>Spieler 2</v>
      </c>
      <c r="C206" s="367" t="str">
        <f t="shared" si="243"/>
        <v/>
      </c>
      <c r="D206" s="340">
        <f>IF(AC206=301,"",AC206)</f>
        <v>0</v>
      </c>
      <c r="E206" s="340" t="str">
        <f>IF(AD206=0,"",AD206)</f>
        <v/>
      </c>
      <c r="F206" s="340">
        <f>IF(AE206=301,"",AE206)</f>
        <v>0</v>
      </c>
      <c r="G206" s="340" t="str">
        <f>IF(AF206=0,"",AF206)</f>
        <v/>
      </c>
      <c r="H206" s="340">
        <f>IF(AG206=301,"",AG206)</f>
        <v>0</v>
      </c>
      <c r="I206" s="340" t="str">
        <f>IF(AH206=0,"",AH206)</f>
        <v/>
      </c>
      <c r="J206" s="340">
        <f>IF(AI206=301,"",AI206)</f>
        <v>0</v>
      </c>
      <c r="K206" s="340" t="str">
        <f>IF(AJ206=0,"",AJ206)</f>
        <v/>
      </c>
      <c r="L206" s="340">
        <f>IF(AK206=301,"",AK206)</f>
        <v>0</v>
      </c>
      <c r="M206" s="340" t="str">
        <f>IF(AL206=0,"",AL206)</f>
        <v/>
      </c>
      <c r="N206" s="340">
        <f>IF(AM206=301,"",AM206)</f>
        <v>0</v>
      </c>
      <c r="O206" s="340" t="str">
        <f>IF(AN206=0,"",AN206)</f>
        <v/>
      </c>
      <c r="P206" s="340">
        <f>IF(AO206=301,"",AO206)</f>
        <v>0</v>
      </c>
      <c r="Q206" s="340" t="str">
        <f>IF(AP206=0,"",AP206)</f>
        <v/>
      </c>
      <c r="R206" s="340">
        <f>IF(AQ206=301,"",AQ206)</f>
        <v>0</v>
      </c>
      <c r="S206" s="340" t="str">
        <f>IF(AR206=0,"",AR206)</f>
        <v/>
      </c>
      <c r="T206" s="340">
        <f>IF(AS206=301,"",AS206)</f>
        <v>0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0</v>
      </c>
      <c r="AD206" s="376"/>
      <c r="AE206" s="375">
        <f>ABS(INDEX(AE:AE,MATCH(AE202,$AA:$AA,0)+8)+INDEX(AE:AE,MATCH(AE202,$AA:$AA,0)+9)+INDEX(AE:AE,MATCH(AE202,$AA:$AA,0)+10))</f>
        <v>0</v>
      </c>
      <c r="AF206" s="376"/>
      <c r="AG206" s="375">
        <f>ABS(INDEX(AG:AG,MATCH(AG202,$AA:$AA,0)+8)+INDEX(AG:AG,MATCH(AG202,$AA:$AA,0)+9)+INDEX(AG:AG,MATCH(AG202,$AA:$AA,0)+10))</f>
        <v>0</v>
      </c>
      <c r="AH206" s="376"/>
      <c r="AI206" s="375">
        <f>ABS(INDEX(AI:AI,MATCH(AI202,$AA:$AA,0)+8)+INDEX(AI:AI,MATCH(AI202,$AA:$AA,0)+9)+INDEX(AI:AI,MATCH(AI202,$AA:$AA,0)+10))</f>
        <v>0</v>
      </c>
      <c r="AJ206" s="376"/>
      <c r="AK206" s="375">
        <f>ABS(INDEX(AK:AK,MATCH(AK202,$AA:$AA,0)+8)+INDEX(AK:AK,MATCH(AK202,$AA:$AA,0)+9)+INDEX(AK:AK,MATCH(AK202,$AA:$AA,0)+10))</f>
        <v>0</v>
      </c>
      <c r="AL206" s="376"/>
      <c r="AM206" s="375">
        <f>ABS(INDEX(AM:AM,MATCH(AM202,$AA:$AA,0)+8)+INDEX(AM:AM,MATCH(AM202,$AA:$AA,0)+9)+INDEX(AM:AM,MATCH(AM202,$AA:$AA,0)+10))</f>
        <v>0</v>
      </c>
      <c r="AN206" s="376"/>
      <c r="AO206" s="375">
        <f>ABS(INDEX(AO:AO,MATCH(AO202,$AA:$AA,0)+8)+INDEX(AO:AO,MATCH(AO202,$AA:$AA,0)+9)+INDEX(AO:AO,MATCH(AO202,$AA:$AA,0)+10))</f>
        <v>0</v>
      </c>
      <c r="AP206" s="376"/>
      <c r="AQ206" s="375">
        <f>ABS(INDEX(AQ:AQ,MATCH(AQ202,$AA:$AA,0)+8)+INDEX(AQ:AQ,MATCH(AQ202,$AA:$AA,0)+9)+INDEX(AQ:AQ,MATCH(AQ202,$AA:$AA,0)+10))</f>
        <v>0</v>
      </c>
      <c r="AR206" s="376"/>
      <c r="AS206" s="375">
        <f>ABS(INDEX(AS:AS,MATCH(AS202,$AA:$AA,0)+8)+INDEX(AS:AS,MATCH(AS202,$AA:$AA,0)+9)+INDEX(AS:AS,MATCH(AS202,$AA:$AA,0)+10))</f>
        <v>0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43"/>
        <v>Spieler 3</v>
      </c>
      <c r="C207" s="367" t="str">
        <f t="shared" si="243"/>
        <v/>
      </c>
      <c r="D207" s="340">
        <f>IF(AC207=301,"",AC207)</f>
        <v>0</v>
      </c>
      <c r="E207" s="340" t="str">
        <f>IF(AD207=0,"",AD207)</f>
        <v/>
      </c>
      <c r="F207" s="340">
        <f>IF(AE207=301,"",AE207)</f>
        <v>0</v>
      </c>
      <c r="G207" s="340" t="str">
        <f>IF(AF207=0,"",AF207)</f>
        <v/>
      </c>
      <c r="H207" s="340">
        <f>IF(AG207=301,"",AG207)</f>
        <v>0</v>
      </c>
      <c r="I207" s="340" t="str">
        <f>IF(AH207=0,"",AH207)</f>
        <v/>
      </c>
      <c r="J207" s="340">
        <f>IF(AI207=301,"",AI207)</f>
        <v>0</v>
      </c>
      <c r="K207" s="340" t="str">
        <f>IF(AJ207=0,"",AJ207)</f>
        <v/>
      </c>
      <c r="L207" s="340">
        <f>IF(AK207=301,"",AK207)</f>
        <v>0</v>
      </c>
      <c r="M207" s="340" t="str">
        <f>IF(AL207=0,"",AL207)</f>
        <v/>
      </c>
      <c r="N207" s="340">
        <f>IF(AM207=301,"",AM207)</f>
        <v>0</v>
      </c>
      <c r="O207" s="340" t="str">
        <f>IF(AN207=0,"",AN207)</f>
        <v/>
      </c>
      <c r="P207" s="340">
        <f>IF(AO207=301,"",AO207)</f>
        <v>0</v>
      </c>
      <c r="Q207" s="340" t="str">
        <f>IF(AP207=0,"",AP207)</f>
        <v/>
      </c>
      <c r="R207" s="340">
        <f>IF(AQ207=301,"",AQ207)</f>
        <v>0</v>
      </c>
      <c r="S207" s="340" t="str">
        <f>IF(AR207=0,"",AR207)</f>
        <v/>
      </c>
      <c r="T207" s="340">
        <f>IF(AS207=301,"",AS207)</f>
        <v>0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0</v>
      </c>
      <c r="AD207" s="376"/>
      <c r="AE207" s="375">
        <f>ABS(INDEX(AE:AE,MATCH(AE202,$AA:$AA,0)+11)+INDEX(AE:AE,MATCH(AE202,$AA:$AA,0)+12)+INDEX(AE:AE,MATCH(AE202,$AA:$AA,0)+13))</f>
        <v>0</v>
      </c>
      <c r="AF207" s="376"/>
      <c r="AG207" s="375">
        <f>ABS(INDEX(AG:AG,MATCH(AG202,$AA:$AA,0)+11)+INDEX(AG:AG,MATCH(AG202,$AA:$AA,0)+12)+INDEX(AG:AG,MATCH(AG202,$AA:$AA,0)+13))</f>
        <v>0</v>
      </c>
      <c r="AH207" s="376"/>
      <c r="AI207" s="375">
        <f>ABS(INDEX(AI:AI,MATCH(AI202,$AA:$AA,0)+11)+INDEX(AI:AI,MATCH(AI202,$AA:$AA,0)+12)+INDEX(AI:AI,MATCH(AI202,$AA:$AA,0)+13))</f>
        <v>0</v>
      </c>
      <c r="AJ207" s="376"/>
      <c r="AK207" s="375">
        <f>ABS(INDEX(AK:AK,MATCH(AK202,$AA:$AA,0)+11)+INDEX(AK:AK,MATCH(AK202,$AA:$AA,0)+12)+INDEX(AK:AK,MATCH(AK202,$AA:$AA,0)+13))</f>
        <v>0</v>
      </c>
      <c r="AL207" s="376"/>
      <c r="AM207" s="375">
        <f>ABS(INDEX(AM:AM,MATCH(AM202,$AA:$AA,0)+11)+INDEX(AM:AM,MATCH(AM202,$AA:$AA,0)+12)+INDEX(AM:AM,MATCH(AM202,$AA:$AA,0)+13))</f>
        <v>0</v>
      </c>
      <c r="AN207" s="376"/>
      <c r="AO207" s="375">
        <f>ABS(INDEX(AO:AO,MATCH(AO202,$AA:$AA,0)+11)+INDEX(AO:AO,MATCH(AO202,$AA:$AA,0)+12)+INDEX(AO:AO,MATCH(AO202,$AA:$AA,0)+13))</f>
        <v>0</v>
      </c>
      <c r="AP207" s="376"/>
      <c r="AQ207" s="375">
        <f>ABS(INDEX(AQ:AQ,MATCH(AQ202,$AA:$AA,0)+11)+INDEX(AQ:AQ,MATCH(AQ202,$AA:$AA,0)+12)+INDEX(AQ:AQ,MATCH(AQ202,$AA:$AA,0)+13))</f>
        <v>0</v>
      </c>
      <c r="AR207" s="376"/>
      <c r="AS207" s="375">
        <f>ABS(INDEX(AS:AS,MATCH(AS202,$AA:$AA,0)+11)+INDEX(AS:AS,MATCH(AS202,$AA:$AA,0)+12)+INDEX(AS:AS,MATCH(AS202,$AA:$AA,0)+13))</f>
        <v>0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43"/>
        <v>Spieler 4</v>
      </c>
      <c r="C208" s="367" t="str">
        <f t="shared" si="243"/>
        <v/>
      </c>
      <c r="D208" s="340">
        <f>IF(AC208=301,"",AC208)</f>
        <v>0</v>
      </c>
      <c r="E208" s="340" t="str">
        <f>IF(AD208=0,"",AD208)</f>
        <v/>
      </c>
      <c r="F208" s="340">
        <f>IF(AE208=301,"",AE208)</f>
        <v>0</v>
      </c>
      <c r="G208" s="340" t="str">
        <f>IF(AF208=0,"",AF208)</f>
        <v/>
      </c>
      <c r="H208" s="340">
        <f>IF(AG208=301,"",AG208)</f>
        <v>0</v>
      </c>
      <c r="I208" s="340" t="str">
        <f>IF(AH208=0,"",AH208)</f>
        <v/>
      </c>
      <c r="J208" s="340">
        <f>IF(AI208=301,"",AI208)</f>
        <v>0</v>
      </c>
      <c r="K208" s="340" t="str">
        <f>IF(AJ208=0,"",AJ208)</f>
        <v/>
      </c>
      <c r="L208" s="340">
        <f>IF(AK208=301,"",AK208)</f>
        <v>0</v>
      </c>
      <c r="M208" s="340" t="str">
        <f>IF(AL208=0,"",AL208)</f>
        <v/>
      </c>
      <c r="N208" s="340">
        <f>IF(AM208=301,"",AM208)</f>
        <v>0</v>
      </c>
      <c r="O208" s="340" t="str">
        <f>IF(AN208=0,"",AN208)</f>
        <v/>
      </c>
      <c r="P208" s="340">
        <f>IF(AO208=301,"",AO208)</f>
        <v>0</v>
      </c>
      <c r="Q208" s="340" t="str">
        <f>IF(AP208=0,"",AP208)</f>
        <v/>
      </c>
      <c r="R208" s="340">
        <f>IF(AQ208=301,"",AQ208)</f>
        <v>0</v>
      </c>
      <c r="S208" s="340" t="str">
        <f>IF(AR208=0,"",AR208)</f>
        <v/>
      </c>
      <c r="T208" s="340">
        <f>IF(AS208=301,"",AS208)</f>
        <v>0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0</v>
      </c>
      <c r="AD208" s="376"/>
      <c r="AE208" s="375">
        <f>ABS(INDEX(AE:AE,MATCH(AE202,$AA:$AA,0)+14)+INDEX(AE:AE,MATCH(AE202,$AA:$AA,0)+15)+INDEX(AE:AE,MATCH(AE202,$AA:$AA,0)+16))</f>
        <v>0</v>
      </c>
      <c r="AF208" s="376"/>
      <c r="AG208" s="375">
        <f>ABS(INDEX(AG:AG,MATCH(AG202,$AA:$AA,0)+14)+INDEX(AG:AG,MATCH(AG202,$AA:$AA,0)+15)+INDEX(AG:AG,MATCH(AG202,$AA:$AA,0)+16))</f>
        <v>0</v>
      </c>
      <c r="AH208" s="376"/>
      <c r="AI208" s="375">
        <f>ABS(INDEX(AI:AI,MATCH(AI202,$AA:$AA,0)+14)+INDEX(AI:AI,MATCH(AI202,$AA:$AA,0)+15)+INDEX(AI:AI,MATCH(AI202,$AA:$AA,0)+16))</f>
        <v>0</v>
      </c>
      <c r="AJ208" s="376"/>
      <c r="AK208" s="375">
        <f>ABS(INDEX(AK:AK,MATCH(AK202,$AA:$AA,0)+14)+INDEX(AK:AK,MATCH(AK202,$AA:$AA,0)+15)+INDEX(AK:AK,MATCH(AK202,$AA:$AA,0)+16))</f>
        <v>0</v>
      </c>
      <c r="AL208" s="376"/>
      <c r="AM208" s="375">
        <f>ABS(INDEX(AM:AM,MATCH(AM202,$AA:$AA,0)+14)+INDEX(AM:AM,MATCH(AM202,$AA:$AA,0)+15)+INDEX(AM:AM,MATCH(AM202,$AA:$AA,0)+16))</f>
        <v>0</v>
      </c>
      <c r="AN208" s="376"/>
      <c r="AO208" s="375">
        <f>ABS(INDEX(AO:AO,MATCH(AO202,$AA:$AA,0)+14)+INDEX(AO:AO,MATCH(AO202,$AA:$AA,0)+15)+INDEX(AO:AO,MATCH(AO202,$AA:$AA,0)+16))</f>
        <v>0</v>
      </c>
      <c r="AP208" s="376"/>
      <c r="AQ208" s="375">
        <f>ABS(INDEX(AQ:AQ,MATCH(AQ202,$AA:$AA,0)+14)+INDEX(AQ:AQ,MATCH(AQ202,$AA:$AA,0)+15)+INDEX(AQ:AQ,MATCH(AQ202,$AA:$AA,0)+16))</f>
        <v>0</v>
      </c>
      <c r="AR208" s="376"/>
      <c r="AS208" s="375">
        <f>ABS(INDEX(AS:AS,MATCH(AS202,$AA:$AA,0)+14)+INDEX(AS:AS,MATCH(AS202,$AA:$AA,0)+15)+INDEX(AS:AS,MATCH(AS202,$AA:$AA,0)+16))</f>
        <v>0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43"/>
        <v>Gesamt</v>
      </c>
      <c r="C209" s="356" t="str">
        <f t="shared" si="243"/>
        <v/>
      </c>
      <c r="D209" s="339">
        <f>IF(AC209=1505,"",AC209)</f>
        <v>0</v>
      </c>
      <c r="E209" s="339" t="str">
        <f>IF(AD209=0,"",AD209)</f>
        <v/>
      </c>
      <c r="F209" s="339">
        <f>IF(AE209=1505,"",AE209)</f>
        <v>0</v>
      </c>
      <c r="G209" s="339" t="str">
        <f>IF(AF209=0,"",AF209)</f>
        <v/>
      </c>
      <c r="H209" s="339">
        <f>IF(AG209=1505,"",AG209)</f>
        <v>0</v>
      </c>
      <c r="I209" s="339" t="str">
        <f>IF(AH209=0,"",AH209)</f>
        <v/>
      </c>
      <c r="J209" s="339">
        <f>IF(AI209=1505,"",AI209)</f>
        <v>0</v>
      </c>
      <c r="K209" s="339" t="str">
        <f>IF(AJ209=0,"",AJ209)</f>
        <v/>
      </c>
      <c r="L209" s="339">
        <f>IF(AK209=1505,"",AK209)</f>
        <v>0</v>
      </c>
      <c r="M209" s="339" t="str">
        <f>IF(AL209=0,"",AL209)</f>
        <v/>
      </c>
      <c r="N209" s="339">
        <f>IF(AM209=1505,"",AM209)</f>
        <v>0</v>
      </c>
      <c r="O209" s="339" t="str">
        <f>IF(AN209=0,"",AN209)</f>
        <v/>
      </c>
      <c r="P209" s="339">
        <f>IF(AO209=1505,"",AO209)</f>
        <v>0</v>
      </c>
      <c r="Q209" s="339" t="str">
        <f>IF(AP209=0,"",AP209)</f>
        <v/>
      </c>
      <c r="R209" s="339">
        <f>IF(AQ209=1505,"",AQ209)</f>
        <v>0</v>
      </c>
      <c r="S209" s="339" t="str">
        <f>IF(AR209=0,"",AR209)</f>
        <v/>
      </c>
      <c r="T209" s="339">
        <f>IF(AS209=1505,"",AS209)</f>
        <v>0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0</v>
      </c>
      <c r="AD209" s="356"/>
      <c r="AE209" s="355">
        <f>SUM(AE205:AE208)</f>
        <v>0</v>
      </c>
      <c r="AF209" s="356"/>
      <c r="AG209" s="355">
        <f>SUM(AG205:AG208)</f>
        <v>0</v>
      </c>
      <c r="AH209" s="356"/>
      <c r="AI209" s="355">
        <f>SUM(AI205:AI208)</f>
        <v>0</v>
      </c>
      <c r="AJ209" s="356"/>
      <c r="AK209" s="355">
        <f>SUM(AK205:AK208)</f>
        <v>0</v>
      </c>
      <c r="AL209" s="356"/>
      <c r="AM209" s="355">
        <f>SUM(AM205:AM208)</f>
        <v>0</v>
      </c>
      <c r="AN209" s="356"/>
      <c r="AO209" s="355">
        <f>SUM(AO205:AO208)</f>
        <v>0</v>
      </c>
      <c r="AP209" s="356"/>
      <c r="AQ209" s="355">
        <f>SUM(AQ205:AQ208)</f>
        <v>0</v>
      </c>
      <c r="AR209" s="356"/>
      <c r="AS209" s="355">
        <f>SUM(AS205:AS208)</f>
        <v>0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15.03./16.03.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15.03./16.03.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Brunnthal Max Munich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9">
        <f>IF(AD217="","",AD217)</f>
        <v>0</v>
      </c>
      <c r="F217" s="75" t="str">
        <f t="shared" ref="F217:F230" si="244">IF(AE217=0,"",AE217)</f>
        <v/>
      </c>
      <c r="G217" s="349">
        <f>IF(AF217="","",AF217)</f>
        <v>0</v>
      </c>
      <c r="H217" s="75" t="str">
        <f t="shared" ref="H217:H230" si="245">IF(AG217=0,"",AG217)</f>
        <v/>
      </c>
      <c r="I217" s="349">
        <f>IF(AH217="","",AH217)</f>
        <v>0</v>
      </c>
      <c r="J217" s="75" t="str">
        <f t="shared" ref="J217:J230" si="246">IF(AI217=0,"",AI217)</f>
        <v/>
      </c>
      <c r="K217" s="349">
        <f>IF(AJ217="","",AJ217)</f>
        <v>0</v>
      </c>
      <c r="L217" s="75" t="str">
        <f t="shared" ref="L217:L230" si="247">IF(AK217=0,"",AK217)</f>
        <v/>
      </c>
      <c r="M217" s="349">
        <f>IF(AL217="","",AL217)</f>
        <v>0</v>
      </c>
      <c r="N217" s="75" t="str">
        <f>IF(AM217=0,"",AM217)</f>
        <v/>
      </c>
      <c r="O217" s="349">
        <f>IF(AN217="","",AN217)</f>
        <v>0</v>
      </c>
      <c r="P217" s="75" t="str">
        <f t="shared" ref="P217:P230" si="248">IF(AO217=0,"",AO217)</f>
        <v/>
      </c>
      <c r="Q217" s="349">
        <f>IF(AP217="","",AP217)</f>
        <v>0</v>
      </c>
      <c r="R217" s="75" t="str">
        <f t="shared" ref="R217:R230" si="249">IF(AQ217=0,"",AQ217)</f>
        <v/>
      </c>
      <c r="S217" s="349">
        <f>IF(AR217="","",AR217)</f>
        <v>0</v>
      </c>
      <c r="T217" s="75" t="str">
        <f t="shared" ref="T217:T230" si="250">IF(AS217=0,"",AS217)</f>
        <v/>
      </c>
      <c r="U217" s="349">
        <f>IF(AT217="","",AT217)</f>
        <v>0</v>
      </c>
      <c r="V217" s="75" t="str">
        <f t="shared" ref="V217:V230" si="251">IF(AU217=0,"",AU217)</f>
        <v/>
      </c>
      <c r="W217" s="349">
        <f>IF(AV217="","",AV217)</f>
        <v>0</v>
      </c>
      <c r="Z217" s="352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69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0"/>
      <c r="F218" s="78" t="str">
        <f t="shared" si="244"/>
        <v/>
      </c>
      <c r="G218" s="350"/>
      <c r="H218" s="78" t="str">
        <f t="shared" si="245"/>
        <v/>
      </c>
      <c r="I218" s="350"/>
      <c r="J218" s="78" t="str">
        <f t="shared" si="246"/>
        <v/>
      </c>
      <c r="K218" s="350"/>
      <c r="L218" s="78" t="str">
        <f t="shared" si="247"/>
        <v/>
      </c>
      <c r="M218" s="350"/>
      <c r="N218" s="78" t="str">
        <f t="shared" ref="N218:N230" si="264">IF(AM218=0,"",AM218)</f>
        <v/>
      </c>
      <c r="O218" s="350"/>
      <c r="P218" s="78" t="str">
        <f t="shared" si="248"/>
        <v/>
      </c>
      <c r="Q218" s="350"/>
      <c r="R218" s="78" t="str">
        <f t="shared" si="249"/>
        <v/>
      </c>
      <c r="S218" s="350"/>
      <c r="T218" s="78" t="str">
        <f t="shared" si="250"/>
        <v/>
      </c>
      <c r="U218" s="350"/>
      <c r="V218" s="78" t="str">
        <f t="shared" si="251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0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1"/>
      <c r="F219" s="69" t="str">
        <f t="shared" si="244"/>
        <v/>
      </c>
      <c r="G219" s="351"/>
      <c r="H219" s="69" t="str">
        <f t="shared" si="245"/>
        <v/>
      </c>
      <c r="I219" s="351"/>
      <c r="J219" s="69" t="str">
        <f t="shared" si="246"/>
        <v/>
      </c>
      <c r="K219" s="351"/>
      <c r="L219" s="69" t="str">
        <f t="shared" si="247"/>
        <v/>
      </c>
      <c r="M219" s="351"/>
      <c r="N219" s="69" t="str">
        <f t="shared" si="264"/>
        <v/>
      </c>
      <c r="O219" s="351"/>
      <c r="P219" s="69" t="str">
        <f t="shared" si="248"/>
        <v/>
      </c>
      <c r="Q219" s="351"/>
      <c r="R219" s="69" t="str">
        <f t="shared" si="249"/>
        <v/>
      </c>
      <c r="S219" s="351"/>
      <c r="T219" s="69" t="str">
        <f t="shared" si="250"/>
        <v/>
      </c>
      <c r="U219" s="351"/>
      <c r="V219" s="69" t="str">
        <f t="shared" si="251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68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9">
        <f>IF(AD220="","",AD220)</f>
        <v>0</v>
      </c>
      <c r="F220" s="75" t="str">
        <f t="shared" si="244"/>
        <v/>
      </c>
      <c r="G220" s="349">
        <f>IF(AF220="","",AF220)</f>
        <v>0</v>
      </c>
      <c r="H220" s="75" t="str">
        <f t="shared" si="245"/>
        <v/>
      </c>
      <c r="I220" s="349">
        <f>IF(AH220="","",AH220)</f>
        <v>0</v>
      </c>
      <c r="J220" s="75" t="str">
        <f t="shared" si="246"/>
        <v/>
      </c>
      <c r="K220" s="349">
        <f>IF(AJ220="","",AJ220)</f>
        <v>0</v>
      </c>
      <c r="L220" s="75" t="str">
        <f t="shared" si="247"/>
        <v/>
      </c>
      <c r="M220" s="349">
        <f>IF(AL220="","",AL220)</f>
        <v>0</v>
      </c>
      <c r="N220" s="75" t="str">
        <f t="shared" si="264"/>
        <v/>
      </c>
      <c r="O220" s="349">
        <f>IF(AN220="","",AN220)</f>
        <v>0</v>
      </c>
      <c r="P220" s="75" t="str">
        <f t="shared" si="248"/>
        <v/>
      </c>
      <c r="Q220" s="349">
        <f>IF(AP220="","",AP220)</f>
        <v>0</v>
      </c>
      <c r="R220" s="75" t="str">
        <f t="shared" si="249"/>
        <v/>
      </c>
      <c r="S220" s="349">
        <f>IF(AR220="","",AR220)</f>
        <v>0</v>
      </c>
      <c r="T220" s="75" t="str">
        <f t="shared" si="250"/>
        <v/>
      </c>
      <c r="U220" s="349">
        <f>IF(AT220="","",AT220)</f>
        <v>0</v>
      </c>
      <c r="V220" s="75" t="str">
        <f t="shared" si="251"/>
        <v/>
      </c>
      <c r="W220" s="349">
        <f>IF(AV220="","",AV220)</f>
        <v>0</v>
      </c>
      <c r="Z220" s="352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69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50"/>
      <c r="F221" s="78" t="str">
        <f t="shared" si="244"/>
        <v/>
      </c>
      <c r="G221" s="350"/>
      <c r="H221" s="78" t="str">
        <f t="shared" si="245"/>
        <v/>
      </c>
      <c r="I221" s="350"/>
      <c r="J221" s="78" t="str">
        <f t="shared" si="246"/>
        <v/>
      </c>
      <c r="K221" s="350"/>
      <c r="L221" s="78" t="str">
        <f t="shared" si="247"/>
        <v/>
      </c>
      <c r="M221" s="350"/>
      <c r="N221" s="78" t="str">
        <f t="shared" si="264"/>
        <v/>
      </c>
      <c r="O221" s="350"/>
      <c r="P221" s="78" t="str">
        <f t="shared" si="248"/>
        <v/>
      </c>
      <c r="Q221" s="350"/>
      <c r="R221" s="78" t="str">
        <f t="shared" si="249"/>
        <v/>
      </c>
      <c r="S221" s="350"/>
      <c r="T221" s="78" t="str">
        <f t="shared" si="250"/>
        <v/>
      </c>
      <c r="U221" s="350"/>
      <c r="V221" s="78" t="str">
        <f t="shared" si="251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0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1"/>
      <c r="F222" s="69" t="str">
        <f t="shared" si="244"/>
        <v/>
      </c>
      <c r="G222" s="351"/>
      <c r="H222" s="69" t="str">
        <f t="shared" si="245"/>
        <v/>
      </c>
      <c r="I222" s="351"/>
      <c r="J222" s="69" t="str">
        <f t="shared" si="246"/>
        <v/>
      </c>
      <c r="K222" s="351"/>
      <c r="L222" s="69" t="str">
        <f t="shared" si="247"/>
        <v/>
      </c>
      <c r="M222" s="351"/>
      <c r="N222" s="69" t="str">
        <f t="shared" si="264"/>
        <v/>
      </c>
      <c r="O222" s="351"/>
      <c r="P222" s="69" t="str">
        <f t="shared" si="248"/>
        <v/>
      </c>
      <c r="Q222" s="351"/>
      <c r="R222" s="69" t="str">
        <f t="shared" si="249"/>
        <v/>
      </c>
      <c r="S222" s="351"/>
      <c r="T222" s="69" t="str">
        <f t="shared" si="250"/>
        <v/>
      </c>
      <c r="U222" s="351"/>
      <c r="V222" s="69" t="str">
        <f t="shared" si="251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68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9">
        <f>IF(AD223="","",AD223)</f>
        <v>0</v>
      </c>
      <c r="F223" s="75" t="str">
        <f t="shared" si="244"/>
        <v/>
      </c>
      <c r="G223" s="349">
        <f>IF(AF223="","",AF223)</f>
        <v>0</v>
      </c>
      <c r="H223" s="75" t="str">
        <f t="shared" si="245"/>
        <v/>
      </c>
      <c r="I223" s="349">
        <f>IF(AH223="","",AH223)</f>
        <v>0</v>
      </c>
      <c r="J223" s="75" t="str">
        <f t="shared" si="246"/>
        <v/>
      </c>
      <c r="K223" s="349">
        <f>IF(AJ223="","",AJ223)</f>
        <v>0</v>
      </c>
      <c r="L223" s="75" t="str">
        <f t="shared" si="247"/>
        <v/>
      </c>
      <c r="M223" s="349">
        <f>IF(AL223="","",AL223)</f>
        <v>0</v>
      </c>
      <c r="N223" s="75" t="str">
        <f t="shared" si="264"/>
        <v/>
      </c>
      <c r="O223" s="349">
        <f>IF(AN223="","",AN223)</f>
        <v>0</v>
      </c>
      <c r="P223" s="75" t="str">
        <f t="shared" si="248"/>
        <v/>
      </c>
      <c r="Q223" s="349">
        <f>IF(AP223="","",AP223)</f>
        <v>0</v>
      </c>
      <c r="R223" s="75" t="str">
        <f t="shared" si="249"/>
        <v/>
      </c>
      <c r="S223" s="349">
        <f>IF(AR223="","",AR223)</f>
        <v>0</v>
      </c>
      <c r="T223" s="75" t="str">
        <f t="shared" si="250"/>
        <v/>
      </c>
      <c r="U223" s="349">
        <f>IF(AT223="","",AT223)</f>
        <v>0</v>
      </c>
      <c r="V223" s="75" t="str">
        <f t="shared" si="251"/>
        <v/>
      </c>
      <c r="W223" s="349">
        <f>IF(AV223="","",AV223)</f>
        <v>0</v>
      </c>
      <c r="Z223" s="352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69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0"/>
      <c r="F224" s="78" t="str">
        <f t="shared" si="244"/>
        <v/>
      </c>
      <c r="G224" s="350"/>
      <c r="H224" s="78" t="str">
        <f t="shared" si="245"/>
        <v/>
      </c>
      <c r="I224" s="350"/>
      <c r="J224" s="78" t="str">
        <f t="shared" si="246"/>
        <v/>
      </c>
      <c r="K224" s="350"/>
      <c r="L224" s="78" t="str">
        <f t="shared" si="247"/>
        <v/>
      </c>
      <c r="M224" s="350"/>
      <c r="N224" s="78" t="str">
        <f t="shared" si="264"/>
        <v/>
      </c>
      <c r="O224" s="350"/>
      <c r="P224" s="78" t="str">
        <f t="shared" si="248"/>
        <v/>
      </c>
      <c r="Q224" s="350"/>
      <c r="R224" s="78" t="str">
        <f t="shared" si="249"/>
        <v/>
      </c>
      <c r="S224" s="350"/>
      <c r="T224" s="78" t="str">
        <f t="shared" si="250"/>
        <v/>
      </c>
      <c r="U224" s="350"/>
      <c r="V224" s="78" t="str">
        <f t="shared" si="251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0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1"/>
      <c r="F225" s="69" t="str">
        <f t="shared" si="244"/>
        <v/>
      </c>
      <c r="G225" s="351"/>
      <c r="H225" s="69" t="str">
        <f t="shared" si="245"/>
        <v/>
      </c>
      <c r="I225" s="351"/>
      <c r="J225" s="69" t="str">
        <f t="shared" si="246"/>
        <v/>
      </c>
      <c r="K225" s="351"/>
      <c r="L225" s="69" t="str">
        <f t="shared" si="247"/>
        <v/>
      </c>
      <c r="M225" s="351"/>
      <c r="N225" s="69" t="str">
        <f t="shared" si="264"/>
        <v/>
      </c>
      <c r="O225" s="351"/>
      <c r="P225" s="69" t="str">
        <f t="shared" si="248"/>
        <v/>
      </c>
      <c r="Q225" s="351"/>
      <c r="R225" s="69" t="str">
        <f t="shared" si="249"/>
        <v/>
      </c>
      <c r="S225" s="351"/>
      <c r="T225" s="69" t="str">
        <f t="shared" si="250"/>
        <v/>
      </c>
      <c r="U225" s="351"/>
      <c r="V225" s="69" t="str">
        <f t="shared" si="251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68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9">
        <f>IF(AD226="","",AD226)</f>
        <v>0</v>
      </c>
      <c r="F226" s="75" t="str">
        <f t="shared" si="244"/>
        <v/>
      </c>
      <c r="G226" s="349">
        <f>IF(AF226="","",AF226)</f>
        <v>0</v>
      </c>
      <c r="H226" s="75" t="str">
        <f t="shared" si="245"/>
        <v/>
      </c>
      <c r="I226" s="349">
        <f>IF(AH226="","",AH226)</f>
        <v>0</v>
      </c>
      <c r="J226" s="75" t="str">
        <f t="shared" si="246"/>
        <v/>
      </c>
      <c r="K226" s="349">
        <f>IF(AJ226="","",AJ226)</f>
        <v>0</v>
      </c>
      <c r="L226" s="75" t="str">
        <f t="shared" si="247"/>
        <v/>
      </c>
      <c r="M226" s="349">
        <f>IF(AL226="","",AL226)</f>
        <v>0</v>
      </c>
      <c r="N226" s="75" t="str">
        <f t="shared" si="264"/>
        <v/>
      </c>
      <c r="O226" s="349">
        <f>IF(AN226="","",AN226)</f>
        <v>0</v>
      </c>
      <c r="P226" s="75" t="str">
        <f t="shared" si="248"/>
        <v/>
      </c>
      <c r="Q226" s="349">
        <f>IF(AP226="","",AP226)</f>
        <v>0</v>
      </c>
      <c r="R226" s="75" t="str">
        <f t="shared" si="249"/>
        <v/>
      </c>
      <c r="S226" s="349">
        <f>IF(AR226="","",AR226)</f>
        <v>0</v>
      </c>
      <c r="T226" s="75" t="str">
        <f t="shared" si="250"/>
        <v/>
      </c>
      <c r="U226" s="349">
        <f>IF(AT226="","",AT226)</f>
        <v>0</v>
      </c>
      <c r="V226" s="75" t="str">
        <f t="shared" si="251"/>
        <v/>
      </c>
      <c r="W226" s="349">
        <f>IF(AV226="","",AV226)</f>
        <v>0</v>
      </c>
      <c r="Z226" s="352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0"/>
      <c r="F227" s="78" t="str">
        <f t="shared" si="244"/>
        <v/>
      </c>
      <c r="G227" s="350"/>
      <c r="H227" s="78" t="str">
        <f t="shared" si="245"/>
        <v/>
      </c>
      <c r="I227" s="350"/>
      <c r="J227" s="78" t="str">
        <f t="shared" si="246"/>
        <v/>
      </c>
      <c r="K227" s="350"/>
      <c r="L227" s="78" t="str">
        <f t="shared" si="247"/>
        <v/>
      </c>
      <c r="M227" s="350"/>
      <c r="N227" s="78" t="str">
        <f t="shared" si="264"/>
        <v/>
      </c>
      <c r="O227" s="350"/>
      <c r="P227" s="78" t="str">
        <f t="shared" si="248"/>
        <v/>
      </c>
      <c r="Q227" s="350"/>
      <c r="R227" s="78" t="str">
        <f t="shared" si="249"/>
        <v/>
      </c>
      <c r="S227" s="350"/>
      <c r="T227" s="78" t="str">
        <f t="shared" si="250"/>
        <v/>
      </c>
      <c r="U227" s="350"/>
      <c r="V227" s="78" t="str">
        <f t="shared" si="251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1"/>
      <c r="F228" s="69" t="str">
        <f t="shared" si="244"/>
        <v/>
      </c>
      <c r="G228" s="351"/>
      <c r="H228" s="69" t="str">
        <f t="shared" si="245"/>
        <v/>
      </c>
      <c r="I228" s="351"/>
      <c r="J228" s="69" t="str">
        <f t="shared" si="246"/>
        <v/>
      </c>
      <c r="K228" s="351"/>
      <c r="L228" s="69" t="str">
        <f t="shared" si="247"/>
        <v/>
      </c>
      <c r="M228" s="351"/>
      <c r="N228" s="69" t="str">
        <f t="shared" si="264"/>
        <v/>
      </c>
      <c r="O228" s="351"/>
      <c r="P228" s="69" t="str">
        <f t="shared" si="248"/>
        <v/>
      </c>
      <c r="Q228" s="351"/>
      <c r="R228" s="69" t="str">
        <f t="shared" si="249"/>
        <v/>
      </c>
      <c r="S228" s="351"/>
      <c r="T228" s="69" t="str">
        <f t="shared" si="250"/>
        <v/>
      </c>
      <c r="U228" s="351"/>
      <c r="V228" s="69" t="str">
        <f t="shared" si="251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7">
        <f t="shared" si="275"/>
        <v>7</v>
      </c>
      <c r="E232" s="347" t="str">
        <f t="shared" si="275"/>
        <v/>
      </c>
      <c r="F232" s="347">
        <f t="shared" si="275"/>
        <v>4</v>
      </c>
      <c r="G232" s="347" t="str">
        <f t="shared" si="275"/>
        <v/>
      </c>
      <c r="H232" s="347">
        <f t="shared" si="275"/>
        <v>9</v>
      </c>
      <c r="I232" s="347" t="str">
        <f t="shared" si="275"/>
        <v/>
      </c>
      <c r="J232" s="347">
        <f t="shared" si="275"/>
        <v>6</v>
      </c>
      <c r="K232" s="347" t="str">
        <f t="shared" si="275"/>
        <v/>
      </c>
      <c r="L232" s="347">
        <f t="shared" si="275"/>
        <v>3</v>
      </c>
      <c r="M232" s="347" t="str">
        <f t="shared" si="275"/>
        <v/>
      </c>
      <c r="N232" s="347">
        <f t="shared" si="275"/>
        <v>5</v>
      </c>
      <c r="O232" s="347" t="str">
        <f t="shared" si="275"/>
        <v/>
      </c>
      <c r="P232" s="347">
        <f t="shared" si="275"/>
        <v>2</v>
      </c>
      <c r="Q232" s="347" t="str">
        <f t="shared" si="275"/>
        <v/>
      </c>
      <c r="R232" s="347">
        <f t="shared" ref="L232:U234" si="276">IF(AQ232=0,"",AQ232)</f>
        <v>1</v>
      </c>
      <c r="S232" s="347" t="str">
        <f t="shared" si="276"/>
        <v/>
      </c>
      <c r="T232" s="347">
        <f t="shared" si="276"/>
        <v>10</v>
      </c>
      <c r="U232" s="347" t="str">
        <f t="shared" si="276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VLOOKUP($AA212,Schlüssel!$A$5:$DG$14,83)</f>
        <v>7</v>
      </c>
      <c r="AD232" s="372"/>
      <c r="AE232" s="371">
        <f>VLOOKUP($AA212,Schlüssel!$A$5:$EK$14,84)</f>
        <v>4</v>
      </c>
      <c r="AF232" s="372"/>
      <c r="AG232" s="371">
        <f>VLOOKUP($AA212,Schlüssel!$A$5:$EK$14,85)</f>
        <v>9</v>
      </c>
      <c r="AH232" s="372"/>
      <c r="AI232" s="371">
        <f>VLOOKUP($AA212,Schlüssel!$A$5:$EK$14,86)</f>
        <v>6</v>
      </c>
      <c r="AJ232" s="372"/>
      <c r="AK232" s="371">
        <f>VLOOKUP($AA212,Schlüssel!$A$5:$EK$14,87)</f>
        <v>3</v>
      </c>
      <c r="AL232" s="372"/>
      <c r="AM232" s="371">
        <f>VLOOKUP($AA212,Schlüssel!$A$5:$EK$14,88)</f>
        <v>5</v>
      </c>
      <c r="AN232" s="372"/>
      <c r="AO232" s="371">
        <f>VLOOKUP($AA212,Schlüssel!$A$5:$EK$14,89)</f>
        <v>2</v>
      </c>
      <c r="AP232" s="372"/>
      <c r="AQ232" s="371">
        <f>VLOOKUP($AA212,Schlüssel!$A$5:$EK$14,90)</f>
        <v>1</v>
      </c>
      <c r="AR232" s="372"/>
      <c r="AS232" s="371">
        <f>VLOOKUP($AA212,Schlüssel!$A$5:$EK$14,91)</f>
        <v>10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4" t="str">
        <f t="shared" si="277"/>
        <v>Schanzer Ingolstadt 1</v>
      </c>
      <c r="E233" s="345" t="str">
        <f t="shared" si="277"/>
        <v/>
      </c>
      <c r="F233" s="344" t="str">
        <f t="shared" si="277"/>
        <v>SG DJK Rimpar</v>
      </c>
      <c r="G233" s="345" t="str">
        <f t="shared" si="277"/>
        <v/>
      </c>
      <c r="H233" s="344" t="str">
        <f t="shared" si="277"/>
        <v>Bowlinghaus Bamberg 1</v>
      </c>
      <c r="I233" s="345" t="str">
        <f t="shared" si="277"/>
        <v/>
      </c>
      <c r="J233" s="344" t="str">
        <f t="shared" si="277"/>
        <v>SG Rottendorf 1</v>
      </c>
      <c r="K233" s="345" t="str">
        <f t="shared" si="277"/>
        <v/>
      </c>
      <c r="L233" s="344" t="str">
        <f t="shared" si="276"/>
        <v>BK München 3</v>
      </c>
      <c r="M233" s="345" t="str">
        <f t="shared" si="276"/>
        <v/>
      </c>
      <c r="N233" s="344" t="str">
        <f t="shared" si="276"/>
        <v>RW Lichtenhof Stein 1</v>
      </c>
      <c r="O233" s="345" t="str">
        <f t="shared" si="276"/>
        <v/>
      </c>
      <c r="P233" s="344" t="str">
        <f t="shared" si="276"/>
        <v>Bajuwaren München 1</v>
      </c>
      <c r="Q233" s="345" t="str">
        <f t="shared" si="276"/>
        <v/>
      </c>
      <c r="R233" s="344" t="str">
        <f t="shared" si="276"/>
        <v>BC Comet Nürnberg</v>
      </c>
      <c r="S233" s="345" t="str">
        <f t="shared" si="276"/>
        <v/>
      </c>
      <c r="T233" s="344" t="str">
        <f t="shared" si="276"/>
        <v>High Roller Rosenheim 1</v>
      </c>
      <c r="U233" s="345" t="str">
        <f t="shared" si="276"/>
        <v/>
      </c>
      <c r="V233" s="346"/>
      <c r="W233" s="346"/>
      <c r="AA233" s="90"/>
      <c r="AB233" s="86"/>
      <c r="AC233" s="344" t="str">
        <f>VLOOKUP(AC232,Schlüssel!$A$5:$K$14,2)</f>
        <v>Schanzer Ingolstadt 1</v>
      </c>
      <c r="AD233" s="345"/>
      <c r="AE233" s="344" t="str">
        <f>VLOOKUP(AE232,Schlüssel!$A$5:$K$14,2)</f>
        <v>SG DJK Rimpar</v>
      </c>
      <c r="AF233" s="345"/>
      <c r="AG233" s="344" t="str">
        <f>VLOOKUP(AG232,Schlüssel!$A$5:$K$14,2)</f>
        <v>Bowlinghaus Bamberg 1</v>
      </c>
      <c r="AH233" s="345"/>
      <c r="AI233" s="344" t="str">
        <f>VLOOKUP(AI232,Schlüssel!$A$5:$K$14,2)</f>
        <v>SG Rottendorf 1</v>
      </c>
      <c r="AJ233" s="345"/>
      <c r="AK233" s="344" t="str">
        <f>VLOOKUP(AK232,Schlüssel!$A$5:$K$14,2)</f>
        <v>BK München 3</v>
      </c>
      <c r="AL233" s="345"/>
      <c r="AM233" s="344" t="str">
        <f>VLOOKUP(AM232,Schlüssel!$A$5:$K$14,2)</f>
        <v>RW Lichtenhof Stein 1</v>
      </c>
      <c r="AN233" s="345"/>
      <c r="AO233" s="344" t="str">
        <f>VLOOKUP(AO232,Schlüssel!$A$5:$K$14,2)</f>
        <v>Bajuwaren München 1</v>
      </c>
      <c r="AP233" s="345"/>
      <c r="AQ233" s="344" t="str">
        <f>VLOOKUP(AQ232,Schlüssel!$A$5:$K$14,2)</f>
        <v>BC Comet Nürnberg</v>
      </c>
      <c r="AR233" s="345"/>
      <c r="AS233" s="344" t="str">
        <f>VLOOKUP(AS232,Schlüssel!$A$5:$K$14,2)</f>
        <v>High Roller Rosenheim 1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2" t="str">
        <f t="shared" si="277"/>
        <v/>
      </c>
      <c r="E234" s="342" t="str">
        <f t="shared" si="277"/>
        <v/>
      </c>
      <c r="F234" s="342" t="str">
        <f t="shared" si="277"/>
        <v/>
      </c>
      <c r="G234" s="342" t="str">
        <f t="shared" si="277"/>
        <v/>
      </c>
      <c r="H234" s="342" t="str">
        <f t="shared" si="277"/>
        <v/>
      </c>
      <c r="I234" s="342" t="str">
        <f t="shared" si="277"/>
        <v/>
      </c>
      <c r="J234" s="342" t="str">
        <f t="shared" si="277"/>
        <v/>
      </c>
      <c r="K234" s="342" t="str">
        <f t="shared" si="277"/>
        <v/>
      </c>
      <c r="L234" s="342" t="str">
        <f t="shared" si="276"/>
        <v/>
      </c>
      <c r="M234" s="342" t="str">
        <f t="shared" si="276"/>
        <v/>
      </c>
      <c r="N234" s="342" t="str">
        <f t="shared" si="276"/>
        <v/>
      </c>
      <c r="O234" s="342" t="str">
        <f t="shared" si="276"/>
        <v/>
      </c>
      <c r="P234" s="342" t="str">
        <f t="shared" si="276"/>
        <v/>
      </c>
      <c r="Q234" s="342" t="str">
        <f t="shared" si="276"/>
        <v/>
      </c>
      <c r="R234" s="342" t="str">
        <f t="shared" si="276"/>
        <v/>
      </c>
      <c r="S234" s="342" t="str">
        <f t="shared" si="276"/>
        <v/>
      </c>
      <c r="T234" s="342" t="str">
        <f t="shared" si="276"/>
        <v/>
      </c>
      <c r="U234" s="343" t="str">
        <f t="shared" si="276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8">IF(AA235=0,"",AA235)</f>
        <v>Spieler 1</v>
      </c>
      <c r="C235" s="367" t="str">
        <f t="shared" si="278"/>
        <v/>
      </c>
      <c r="D235" s="340">
        <f>IF(AC235=301,"",AC235)</f>
        <v>0</v>
      </c>
      <c r="E235" s="340" t="str">
        <f>IF(AD235=0,"",AD235)</f>
        <v/>
      </c>
      <c r="F235" s="340">
        <f>IF(AE235=301,"",AE235)</f>
        <v>0</v>
      </c>
      <c r="G235" s="340" t="str">
        <f>IF(AF235=0,"",AF235)</f>
        <v/>
      </c>
      <c r="H235" s="340">
        <f>IF(AG235=301,"",AG235)</f>
        <v>0</v>
      </c>
      <c r="I235" s="340" t="str">
        <f>IF(AH235=0,"",AH235)</f>
        <v/>
      </c>
      <c r="J235" s="340">
        <f>IF(AI235=301,"",AI235)</f>
        <v>0</v>
      </c>
      <c r="K235" s="340" t="str">
        <f>IF(AJ235=0,"",AJ235)</f>
        <v/>
      </c>
      <c r="L235" s="340">
        <f>IF(AK235=301,"",AK235)</f>
        <v>0</v>
      </c>
      <c r="M235" s="340" t="str">
        <f>IF(AL235=0,"",AL235)</f>
        <v/>
      </c>
      <c r="N235" s="340">
        <f>IF(AM235=301,"",AM235)</f>
        <v>0</v>
      </c>
      <c r="O235" s="340" t="str">
        <f>IF(AN235=0,"",AN235)</f>
        <v/>
      </c>
      <c r="P235" s="340">
        <f>IF(AO235=301,"",AO235)</f>
        <v>0</v>
      </c>
      <c r="Q235" s="340" t="str">
        <f>IF(AP235=0,"",AP235)</f>
        <v/>
      </c>
      <c r="R235" s="340">
        <f>IF(AQ235=301,"",AQ235)</f>
        <v>0</v>
      </c>
      <c r="S235" s="340" t="str">
        <f>IF(AR235=0,"",AR235)</f>
        <v/>
      </c>
      <c r="T235" s="340">
        <f>IF(AS235=301,"",AS235)</f>
        <v>0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0</v>
      </c>
      <c r="AD235" s="374"/>
      <c r="AE235" s="373">
        <f>ABS(INDEX(AE:AE,MATCH(AE232,$AA:$AA,0)+5)+INDEX(AE:AE,MATCH(AE232,$AA:$AA,0)+6)+INDEX(AE:AE,MATCH(AE232,$AA:$AA,0)+7))</f>
        <v>0</v>
      </c>
      <c r="AF235" s="374"/>
      <c r="AG235" s="373">
        <f>ABS(INDEX(AG:AG,MATCH(AG232,$AA:$AA,0)+5)+INDEX(AG:AG,MATCH(AG232,$AA:$AA,0)+6)+INDEX(AG:AG,MATCH(AG232,$AA:$AA,0)+7))</f>
        <v>0</v>
      </c>
      <c r="AH235" s="374"/>
      <c r="AI235" s="373">
        <f>ABS(INDEX(AI:AI,MATCH(AI232,$AA:$AA,0)+5)+INDEX(AI:AI,MATCH(AI232,$AA:$AA,0)+6)+INDEX(AI:AI,MATCH(AI232,$AA:$AA,0)+7))</f>
        <v>0</v>
      </c>
      <c r="AJ235" s="374"/>
      <c r="AK235" s="373">
        <f>ABS(INDEX(AK:AK,MATCH(AK232,$AA:$AA,0)+5)+INDEX(AK:AK,MATCH(AK232,$AA:$AA,0)+6)+INDEX(AK:AK,MATCH(AK232,$AA:$AA,0)+7))</f>
        <v>0</v>
      </c>
      <c r="AL235" s="374"/>
      <c r="AM235" s="373">
        <f>ABS(INDEX(AM:AM,MATCH(AM232,$AA:$AA,0)+5)+INDEX(AM:AM,MATCH(AM232,$AA:$AA,0)+6)+INDEX(AM:AM,MATCH(AM232,$AA:$AA,0)+7))</f>
        <v>0</v>
      </c>
      <c r="AN235" s="374"/>
      <c r="AO235" s="373">
        <f>ABS(INDEX(AO:AO,MATCH(AO232,$AA:$AA,0)+5)+INDEX(AO:AO,MATCH(AO232,$AA:$AA,0)+6)+INDEX(AO:AO,MATCH(AO232,$AA:$AA,0)+7))</f>
        <v>0</v>
      </c>
      <c r="AP235" s="374"/>
      <c r="AQ235" s="373">
        <f>ABS(INDEX(AQ:AQ,MATCH(AQ232,$AA:$AA,0)+5)+INDEX(AQ:AQ,MATCH(AQ232,$AA:$AA,0)+6)+INDEX(AQ:AQ,MATCH(AQ232,$AA:$AA,0)+7))</f>
        <v>0</v>
      </c>
      <c r="AR235" s="374"/>
      <c r="AS235" s="373">
        <f>ABS(INDEX(AS:AS,MATCH(AS232,$AA:$AA,0)+5)+INDEX(AS:AS,MATCH(AS232,$AA:$AA,0)+6)+INDEX(AS:AS,MATCH(AS232,$AA:$AA,0)+7))</f>
        <v>0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8"/>
        <v>Spieler 2</v>
      </c>
      <c r="C236" s="367" t="str">
        <f t="shared" si="278"/>
        <v/>
      </c>
      <c r="D236" s="340">
        <f>IF(AC236=301,"",AC236)</f>
        <v>0</v>
      </c>
      <c r="E236" s="340" t="str">
        <f>IF(AD236=0,"",AD236)</f>
        <v/>
      </c>
      <c r="F236" s="340">
        <f>IF(AE236=301,"",AE236)</f>
        <v>0</v>
      </c>
      <c r="G236" s="340" t="str">
        <f>IF(AF236=0,"",AF236)</f>
        <v/>
      </c>
      <c r="H236" s="340">
        <f>IF(AG236=301,"",AG236)</f>
        <v>0</v>
      </c>
      <c r="I236" s="340" t="str">
        <f>IF(AH236=0,"",AH236)</f>
        <v/>
      </c>
      <c r="J236" s="340">
        <f>IF(AI236=301,"",AI236)</f>
        <v>0</v>
      </c>
      <c r="K236" s="340" t="str">
        <f>IF(AJ236=0,"",AJ236)</f>
        <v/>
      </c>
      <c r="L236" s="340">
        <f>IF(AK236=301,"",AK236)</f>
        <v>0</v>
      </c>
      <c r="M236" s="340" t="str">
        <f>IF(AL236=0,"",AL236)</f>
        <v/>
      </c>
      <c r="N236" s="340">
        <f>IF(AM236=301,"",AM236)</f>
        <v>0</v>
      </c>
      <c r="O236" s="340" t="str">
        <f>IF(AN236=0,"",AN236)</f>
        <v/>
      </c>
      <c r="P236" s="340">
        <f>IF(AO236=301,"",AO236)</f>
        <v>0</v>
      </c>
      <c r="Q236" s="340" t="str">
        <f>IF(AP236=0,"",AP236)</f>
        <v/>
      </c>
      <c r="R236" s="340">
        <f>IF(AQ236=301,"",AQ236)</f>
        <v>0</v>
      </c>
      <c r="S236" s="340" t="str">
        <f>IF(AR236=0,"",AR236)</f>
        <v/>
      </c>
      <c r="T236" s="340">
        <f>IF(AS236=301,"",AS236)</f>
        <v>0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0</v>
      </c>
      <c r="AD236" s="376"/>
      <c r="AE236" s="375">
        <f>ABS(INDEX(AE:AE,MATCH(AE232,$AA:$AA,0)+8)+INDEX(AE:AE,MATCH(AE232,$AA:$AA,0)+9)+INDEX(AE:AE,MATCH(AE232,$AA:$AA,0)+10))</f>
        <v>0</v>
      </c>
      <c r="AF236" s="376"/>
      <c r="AG236" s="375">
        <f>ABS(INDEX(AG:AG,MATCH(AG232,$AA:$AA,0)+8)+INDEX(AG:AG,MATCH(AG232,$AA:$AA,0)+9)+INDEX(AG:AG,MATCH(AG232,$AA:$AA,0)+10))</f>
        <v>0</v>
      </c>
      <c r="AH236" s="376"/>
      <c r="AI236" s="375">
        <f>ABS(INDEX(AI:AI,MATCH(AI232,$AA:$AA,0)+8)+INDEX(AI:AI,MATCH(AI232,$AA:$AA,0)+9)+INDEX(AI:AI,MATCH(AI232,$AA:$AA,0)+10))</f>
        <v>0</v>
      </c>
      <c r="AJ236" s="376"/>
      <c r="AK236" s="375">
        <f>ABS(INDEX(AK:AK,MATCH(AK232,$AA:$AA,0)+8)+INDEX(AK:AK,MATCH(AK232,$AA:$AA,0)+9)+INDEX(AK:AK,MATCH(AK232,$AA:$AA,0)+10))</f>
        <v>0</v>
      </c>
      <c r="AL236" s="376"/>
      <c r="AM236" s="375">
        <f>ABS(INDEX(AM:AM,MATCH(AM232,$AA:$AA,0)+8)+INDEX(AM:AM,MATCH(AM232,$AA:$AA,0)+9)+INDEX(AM:AM,MATCH(AM232,$AA:$AA,0)+10))</f>
        <v>0</v>
      </c>
      <c r="AN236" s="376"/>
      <c r="AO236" s="375">
        <f>ABS(INDEX(AO:AO,MATCH(AO232,$AA:$AA,0)+8)+INDEX(AO:AO,MATCH(AO232,$AA:$AA,0)+9)+INDEX(AO:AO,MATCH(AO232,$AA:$AA,0)+10))</f>
        <v>0</v>
      </c>
      <c r="AP236" s="376"/>
      <c r="AQ236" s="375">
        <f>ABS(INDEX(AQ:AQ,MATCH(AQ232,$AA:$AA,0)+8)+INDEX(AQ:AQ,MATCH(AQ232,$AA:$AA,0)+9)+INDEX(AQ:AQ,MATCH(AQ232,$AA:$AA,0)+10))</f>
        <v>0</v>
      </c>
      <c r="AR236" s="376"/>
      <c r="AS236" s="375">
        <f>ABS(INDEX(AS:AS,MATCH(AS232,$AA:$AA,0)+8)+INDEX(AS:AS,MATCH(AS232,$AA:$AA,0)+9)+INDEX(AS:AS,MATCH(AS232,$AA:$AA,0)+10))</f>
        <v>0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8"/>
        <v>Spieler 3</v>
      </c>
      <c r="C237" s="367" t="str">
        <f t="shared" si="278"/>
        <v/>
      </c>
      <c r="D237" s="340">
        <f>IF(AC237=301,"",AC237)</f>
        <v>0</v>
      </c>
      <c r="E237" s="340" t="str">
        <f>IF(AD237=0,"",AD237)</f>
        <v/>
      </c>
      <c r="F237" s="340">
        <f>IF(AE237=301,"",AE237)</f>
        <v>0</v>
      </c>
      <c r="G237" s="340" t="str">
        <f>IF(AF237=0,"",AF237)</f>
        <v/>
      </c>
      <c r="H237" s="340">
        <f>IF(AG237=301,"",AG237)</f>
        <v>0</v>
      </c>
      <c r="I237" s="340" t="str">
        <f>IF(AH237=0,"",AH237)</f>
        <v/>
      </c>
      <c r="J237" s="340">
        <f>IF(AI237=301,"",AI237)</f>
        <v>0</v>
      </c>
      <c r="K237" s="340" t="str">
        <f>IF(AJ237=0,"",AJ237)</f>
        <v/>
      </c>
      <c r="L237" s="340">
        <f>IF(AK237=301,"",AK237)</f>
        <v>0</v>
      </c>
      <c r="M237" s="340" t="str">
        <f>IF(AL237=0,"",AL237)</f>
        <v/>
      </c>
      <c r="N237" s="340">
        <f>IF(AM237=301,"",AM237)</f>
        <v>0</v>
      </c>
      <c r="O237" s="340" t="str">
        <f>IF(AN237=0,"",AN237)</f>
        <v/>
      </c>
      <c r="P237" s="340">
        <f>IF(AO237=301,"",AO237)</f>
        <v>0</v>
      </c>
      <c r="Q237" s="340" t="str">
        <f>IF(AP237=0,"",AP237)</f>
        <v/>
      </c>
      <c r="R237" s="340">
        <f>IF(AQ237=301,"",AQ237)</f>
        <v>0</v>
      </c>
      <c r="S237" s="340" t="str">
        <f>IF(AR237=0,"",AR237)</f>
        <v/>
      </c>
      <c r="T237" s="340">
        <f>IF(AS237=301,"",AS237)</f>
        <v>0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0</v>
      </c>
      <c r="AD237" s="376"/>
      <c r="AE237" s="375">
        <f>ABS(INDEX(AE:AE,MATCH(AE232,$AA:$AA,0)+11)+INDEX(AE:AE,MATCH(AE232,$AA:$AA,0)+12)+INDEX(AE:AE,MATCH(AE232,$AA:$AA,0)+13))</f>
        <v>0</v>
      </c>
      <c r="AF237" s="376"/>
      <c r="AG237" s="375">
        <f>ABS(INDEX(AG:AG,MATCH(AG232,$AA:$AA,0)+11)+INDEX(AG:AG,MATCH(AG232,$AA:$AA,0)+12)+INDEX(AG:AG,MATCH(AG232,$AA:$AA,0)+13))</f>
        <v>0</v>
      </c>
      <c r="AH237" s="376"/>
      <c r="AI237" s="375">
        <f>ABS(INDEX(AI:AI,MATCH(AI232,$AA:$AA,0)+11)+INDEX(AI:AI,MATCH(AI232,$AA:$AA,0)+12)+INDEX(AI:AI,MATCH(AI232,$AA:$AA,0)+13))</f>
        <v>0</v>
      </c>
      <c r="AJ237" s="376"/>
      <c r="AK237" s="375">
        <f>ABS(INDEX(AK:AK,MATCH(AK232,$AA:$AA,0)+11)+INDEX(AK:AK,MATCH(AK232,$AA:$AA,0)+12)+INDEX(AK:AK,MATCH(AK232,$AA:$AA,0)+13))</f>
        <v>0</v>
      </c>
      <c r="AL237" s="376"/>
      <c r="AM237" s="375">
        <f>ABS(INDEX(AM:AM,MATCH(AM232,$AA:$AA,0)+11)+INDEX(AM:AM,MATCH(AM232,$AA:$AA,0)+12)+INDEX(AM:AM,MATCH(AM232,$AA:$AA,0)+13))</f>
        <v>0</v>
      </c>
      <c r="AN237" s="376"/>
      <c r="AO237" s="375">
        <f>ABS(INDEX(AO:AO,MATCH(AO232,$AA:$AA,0)+11)+INDEX(AO:AO,MATCH(AO232,$AA:$AA,0)+12)+INDEX(AO:AO,MATCH(AO232,$AA:$AA,0)+13))</f>
        <v>0</v>
      </c>
      <c r="AP237" s="376"/>
      <c r="AQ237" s="375">
        <f>ABS(INDEX(AQ:AQ,MATCH(AQ232,$AA:$AA,0)+11)+INDEX(AQ:AQ,MATCH(AQ232,$AA:$AA,0)+12)+INDEX(AQ:AQ,MATCH(AQ232,$AA:$AA,0)+13))</f>
        <v>0</v>
      </c>
      <c r="AR237" s="376"/>
      <c r="AS237" s="375">
        <f>ABS(INDEX(AS:AS,MATCH(AS232,$AA:$AA,0)+11)+INDEX(AS:AS,MATCH(AS232,$AA:$AA,0)+12)+INDEX(AS:AS,MATCH(AS232,$AA:$AA,0)+13))</f>
        <v>0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8"/>
        <v>Spieler 4</v>
      </c>
      <c r="C238" s="367" t="str">
        <f t="shared" si="278"/>
        <v/>
      </c>
      <c r="D238" s="340">
        <f>IF(AC238=301,"",AC238)</f>
        <v>0</v>
      </c>
      <c r="E238" s="340" t="str">
        <f>IF(AD238=0,"",AD238)</f>
        <v/>
      </c>
      <c r="F238" s="340">
        <f>IF(AE238=301,"",AE238)</f>
        <v>0</v>
      </c>
      <c r="G238" s="340" t="str">
        <f>IF(AF238=0,"",AF238)</f>
        <v/>
      </c>
      <c r="H238" s="340">
        <f>IF(AG238=301,"",AG238)</f>
        <v>0</v>
      </c>
      <c r="I238" s="340" t="str">
        <f>IF(AH238=0,"",AH238)</f>
        <v/>
      </c>
      <c r="J238" s="340">
        <f>IF(AI238=301,"",AI238)</f>
        <v>0</v>
      </c>
      <c r="K238" s="340" t="str">
        <f>IF(AJ238=0,"",AJ238)</f>
        <v/>
      </c>
      <c r="L238" s="340">
        <f>IF(AK238=301,"",AK238)</f>
        <v>0</v>
      </c>
      <c r="M238" s="340" t="str">
        <f>IF(AL238=0,"",AL238)</f>
        <v/>
      </c>
      <c r="N238" s="340">
        <f>IF(AM238=301,"",AM238)</f>
        <v>0</v>
      </c>
      <c r="O238" s="340" t="str">
        <f>IF(AN238=0,"",AN238)</f>
        <v/>
      </c>
      <c r="P238" s="340">
        <f>IF(AO238=301,"",AO238)</f>
        <v>0</v>
      </c>
      <c r="Q238" s="340" t="str">
        <f>IF(AP238=0,"",AP238)</f>
        <v/>
      </c>
      <c r="R238" s="340">
        <f>IF(AQ238=301,"",AQ238)</f>
        <v>0</v>
      </c>
      <c r="S238" s="340" t="str">
        <f>IF(AR238=0,"",AR238)</f>
        <v/>
      </c>
      <c r="T238" s="340">
        <f>IF(AS238=301,"",AS238)</f>
        <v>0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0</v>
      </c>
      <c r="AD238" s="376"/>
      <c r="AE238" s="375">
        <f>ABS(INDEX(AE:AE,MATCH(AE232,$AA:$AA,0)+14)+INDEX(AE:AE,MATCH(AE232,$AA:$AA,0)+15)+INDEX(AE:AE,MATCH(AE232,$AA:$AA,0)+16))</f>
        <v>0</v>
      </c>
      <c r="AF238" s="376"/>
      <c r="AG238" s="375">
        <f>ABS(INDEX(AG:AG,MATCH(AG232,$AA:$AA,0)+14)+INDEX(AG:AG,MATCH(AG232,$AA:$AA,0)+15)+INDEX(AG:AG,MATCH(AG232,$AA:$AA,0)+16))</f>
        <v>0</v>
      </c>
      <c r="AH238" s="376"/>
      <c r="AI238" s="375">
        <f>ABS(INDEX(AI:AI,MATCH(AI232,$AA:$AA,0)+14)+INDEX(AI:AI,MATCH(AI232,$AA:$AA,0)+15)+INDEX(AI:AI,MATCH(AI232,$AA:$AA,0)+16))</f>
        <v>0</v>
      </c>
      <c r="AJ238" s="376"/>
      <c r="AK238" s="375">
        <f>ABS(INDEX(AK:AK,MATCH(AK232,$AA:$AA,0)+14)+INDEX(AK:AK,MATCH(AK232,$AA:$AA,0)+15)+INDEX(AK:AK,MATCH(AK232,$AA:$AA,0)+16))</f>
        <v>0</v>
      </c>
      <c r="AL238" s="376"/>
      <c r="AM238" s="375">
        <f>ABS(INDEX(AM:AM,MATCH(AM232,$AA:$AA,0)+14)+INDEX(AM:AM,MATCH(AM232,$AA:$AA,0)+15)+INDEX(AM:AM,MATCH(AM232,$AA:$AA,0)+16))</f>
        <v>0</v>
      </c>
      <c r="AN238" s="376"/>
      <c r="AO238" s="375">
        <f>ABS(INDEX(AO:AO,MATCH(AO232,$AA:$AA,0)+14)+INDEX(AO:AO,MATCH(AO232,$AA:$AA,0)+15)+INDEX(AO:AO,MATCH(AO232,$AA:$AA,0)+16))</f>
        <v>0</v>
      </c>
      <c r="AP238" s="376"/>
      <c r="AQ238" s="375">
        <f>ABS(INDEX(AQ:AQ,MATCH(AQ232,$AA:$AA,0)+14)+INDEX(AQ:AQ,MATCH(AQ232,$AA:$AA,0)+15)+INDEX(AQ:AQ,MATCH(AQ232,$AA:$AA,0)+16))</f>
        <v>0</v>
      </c>
      <c r="AR238" s="376"/>
      <c r="AS238" s="375">
        <f>ABS(INDEX(AS:AS,MATCH(AS232,$AA:$AA,0)+14)+INDEX(AS:AS,MATCH(AS232,$AA:$AA,0)+15)+INDEX(AS:AS,MATCH(AS232,$AA:$AA,0)+16))</f>
        <v>0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8"/>
        <v>Gesamt</v>
      </c>
      <c r="C239" s="356" t="str">
        <f t="shared" si="278"/>
        <v/>
      </c>
      <c r="D239" s="339">
        <f>IF(AC239=1505,"",AC239)</f>
        <v>0</v>
      </c>
      <c r="E239" s="339" t="str">
        <f>IF(AD239=0,"",AD239)</f>
        <v/>
      </c>
      <c r="F239" s="339">
        <f>IF(AE239=1505,"",AE239)</f>
        <v>0</v>
      </c>
      <c r="G239" s="339" t="str">
        <f>IF(AF239=0,"",AF239)</f>
        <v/>
      </c>
      <c r="H239" s="339">
        <f>IF(AG239=1505,"",AG239)</f>
        <v>0</v>
      </c>
      <c r="I239" s="339" t="str">
        <f>IF(AH239=0,"",AH239)</f>
        <v/>
      </c>
      <c r="J239" s="339">
        <f>IF(AI239=1505,"",AI239)</f>
        <v>0</v>
      </c>
      <c r="K239" s="339" t="str">
        <f>IF(AJ239=0,"",AJ239)</f>
        <v/>
      </c>
      <c r="L239" s="339">
        <f>IF(AK239=1505,"",AK239)</f>
        <v>0</v>
      </c>
      <c r="M239" s="339" t="str">
        <f>IF(AL239=0,"",AL239)</f>
        <v/>
      </c>
      <c r="N239" s="339">
        <f>IF(AM239=1505,"",AM239)</f>
        <v>0</v>
      </c>
      <c r="O239" s="339" t="str">
        <f>IF(AN239=0,"",AN239)</f>
        <v/>
      </c>
      <c r="P239" s="339">
        <f>IF(AO239=1505,"",AO239)</f>
        <v>0</v>
      </c>
      <c r="Q239" s="339" t="str">
        <f>IF(AP239=0,"",AP239)</f>
        <v/>
      </c>
      <c r="R239" s="339">
        <f>IF(AQ239=1505,"",AQ239)</f>
        <v>0</v>
      </c>
      <c r="S239" s="339" t="str">
        <f>IF(AR239=0,"",AR239)</f>
        <v/>
      </c>
      <c r="T239" s="339">
        <f>IF(AS239=1505,"",AS239)</f>
        <v>0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0</v>
      </c>
      <c r="AD239" s="356"/>
      <c r="AE239" s="355">
        <f>SUM(AE235:AE238)</f>
        <v>0</v>
      </c>
      <c r="AF239" s="356"/>
      <c r="AG239" s="355">
        <f>SUM(AG235:AG238)</f>
        <v>0</v>
      </c>
      <c r="AH239" s="356"/>
      <c r="AI239" s="355">
        <f>SUM(AI235:AI238)</f>
        <v>0</v>
      </c>
      <c r="AJ239" s="356"/>
      <c r="AK239" s="355">
        <f>SUM(AK235:AK238)</f>
        <v>0</v>
      </c>
      <c r="AL239" s="356"/>
      <c r="AM239" s="355">
        <f>SUM(AM235:AM238)</f>
        <v>0</v>
      </c>
      <c r="AN239" s="356"/>
      <c r="AO239" s="355">
        <f>SUM(AO235:AO238)</f>
        <v>0</v>
      </c>
      <c r="AP239" s="356"/>
      <c r="AQ239" s="355">
        <f>SUM(AQ235:AQ238)</f>
        <v>0</v>
      </c>
      <c r="AR239" s="356"/>
      <c r="AS239" s="355">
        <f>SUM(AS235:AS238)</f>
        <v>0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15.03./16.03.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15.03./16.03.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Brunnthal Max Munich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9">
        <f>IF(AD247="","",AD247)</f>
        <v>0</v>
      </c>
      <c r="F247" s="75" t="str">
        <f t="shared" ref="F247:F260" si="279">IF(AE247=0,"",AE247)</f>
        <v/>
      </c>
      <c r="G247" s="349">
        <f>IF(AF247="","",AF247)</f>
        <v>0</v>
      </c>
      <c r="H247" s="75" t="str">
        <f t="shared" ref="H247:H260" si="280">IF(AG247=0,"",AG247)</f>
        <v/>
      </c>
      <c r="I247" s="349">
        <f>IF(AH247="","",AH247)</f>
        <v>0</v>
      </c>
      <c r="J247" s="75" t="str">
        <f t="shared" ref="J247:J260" si="281">IF(AI247=0,"",AI247)</f>
        <v/>
      </c>
      <c r="K247" s="349">
        <f>IF(AJ247="","",AJ247)</f>
        <v>0</v>
      </c>
      <c r="L247" s="75" t="str">
        <f t="shared" ref="L247:L260" si="282">IF(AK247=0,"",AK247)</f>
        <v/>
      </c>
      <c r="M247" s="349">
        <f>IF(AL247="","",AL247)</f>
        <v>0</v>
      </c>
      <c r="N247" s="75" t="str">
        <f>IF(AM247=0,"",AM247)</f>
        <v/>
      </c>
      <c r="O247" s="349">
        <f>IF(AN247="","",AN247)</f>
        <v>0</v>
      </c>
      <c r="P247" s="75" t="str">
        <f t="shared" ref="P247:P260" si="283">IF(AO247=0,"",AO247)</f>
        <v/>
      </c>
      <c r="Q247" s="349">
        <f>IF(AP247="","",AP247)</f>
        <v>0</v>
      </c>
      <c r="R247" s="75" t="str">
        <f t="shared" ref="R247:R260" si="284">IF(AQ247=0,"",AQ247)</f>
        <v/>
      </c>
      <c r="S247" s="349">
        <f>IF(AR247="","",AR247)</f>
        <v>0</v>
      </c>
      <c r="T247" s="75" t="str">
        <f t="shared" ref="T247:T260" si="285">IF(AS247=0,"",AS247)</f>
        <v/>
      </c>
      <c r="U247" s="349">
        <f>IF(AT247="","",AT247)</f>
        <v>0</v>
      </c>
      <c r="V247" s="75" t="str">
        <f t="shared" ref="V247:V260" si="286">IF(AU247=0,"",AU247)</f>
        <v/>
      </c>
      <c r="W247" s="349">
        <f>IF(AV247="","",AV247)</f>
        <v>0</v>
      </c>
      <c r="Z247" s="352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69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0"/>
      <c r="F248" s="78" t="str">
        <f t="shared" si="279"/>
        <v/>
      </c>
      <c r="G248" s="350"/>
      <c r="H248" s="78" t="str">
        <f t="shared" si="280"/>
        <v/>
      </c>
      <c r="I248" s="350"/>
      <c r="J248" s="78" t="str">
        <f t="shared" si="281"/>
        <v/>
      </c>
      <c r="K248" s="350"/>
      <c r="L248" s="78" t="str">
        <f t="shared" si="282"/>
        <v/>
      </c>
      <c r="M248" s="350"/>
      <c r="N248" s="78" t="str">
        <f t="shared" ref="N248:N260" si="299">IF(AM248=0,"",AM248)</f>
        <v/>
      </c>
      <c r="O248" s="350"/>
      <c r="P248" s="78" t="str">
        <f t="shared" si="283"/>
        <v/>
      </c>
      <c r="Q248" s="350"/>
      <c r="R248" s="78" t="str">
        <f t="shared" si="284"/>
        <v/>
      </c>
      <c r="S248" s="350"/>
      <c r="T248" s="78" t="str">
        <f t="shared" si="285"/>
        <v/>
      </c>
      <c r="U248" s="350"/>
      <c r="V248" s="78" t="str">
        <f t="shared" si="286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0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1"/>
      <c r="F249" s="69" t="str">
        <f t="shared" si="279"/>
        <v/>
      </c>
      <c r="G249" s="351"/>
      <c r="H249" s="69" t="str">
        <f t="shared" si="280"/>
        <v/>
      </c>
      <c r="I249" s="351"/>
      <c r="J249" s="69" t="str">
        <f t="shared" si="281"/>
        <v/>
      </c>
      <c r="K249" s="351"/>
      <c r="L249" s="69" t="str">
        <f t="shared" si="282"/>
        <v/>
      </c>
      <c r="M249" s="351"/>
      <c r="N249" s="69" t="str">
        <f t="shared" si="299"/>
        <v/>
      </c>
      <c r="O249" s="351"/>
      <c r="P249" s="69" t="str">
        <f t="shared" si="283"/>
        <v/>
      </c>
      <c r="Q249" s="351"/>
      <c r="R249" s="69" t="str">
        <f t="shared" si="284"/>
        <v/>
      </c>
      <c r="S249" s="351"/>
      <c r="T249" s="69" t="str">
        <f t="shared" si="285"/>
        <v/>
      </c>
      <c r="U249" s="351"/>
      <c r="V249" s="69" t="str">
        <f t="shared" si="286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68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9">
        <f>IF(AD250="","",AD250)</f>
        <v>0</v>
      </c>
      <c r="F250" s="75" t="str">
        <f t="shared" si="279"/>
        <v/>
      </c>
      <c r="G250" s="349">
        <f>IF(AF250="","",AF250)</f>
        <v>0</v>
      </c>
      <c r="H250" s="75" t="str">
        <f t="shared" si="280"/>
        <v/>
      </c>
      <c r="I250" s="349">
        <f>IF(AH250="","",AH250)</f>
        <v>0</v>
      </c>
      <c r="J250" s="75" t="str">
        <f t="shared" si="281"/>
        <v/>
      </c>
      <c r="K250" s="349">
        <f>IF(AJ250="","",AJ250)</f>
        <v>0</v>
      </c>
      <c r="L250" s="75" t="str">
        <f t="shared" si="282"/>
        <v/>
      </c>
      <c r="M250" s="349">
        <f>IF(AL250="","",AL250)</f>
        <v>0</v>
      </c>
      <c r="N250" s="75" t="str">
        <f t="shared" si="299"/>
        <v/>
      </c>
      <c r="O250" s="349">
        <f>IF(AN250="","",AN250)</f>
        <v>0</v>
      </c>
      <c r="P250" s="75" t="str">
        <f t="shared" si="283"/>
        <v/>
      </c>
      <c r="Q250" s="349">
        <f>IF(AP250="","",AP250)</f>
        <v>0</v>
      </c>
      <c r="R250" s="75" t="str">
        <f t="shared" si="284"/>
        <v/>
      </c>
      <c r="S250" s="349">
        <f>IF(AR250="","",AR250)</f>
        <v>0</v>
      </c>
      <c r="T250" s="75" t="str">
        <f t="shared" si="285"/>
        <v/>
      </c>
      <c r="U250" s="349">
        <f>IF(AT250="","",AT250)</f>
        <v>0</v>
      </c>
      <c r="V250" s="75" t="str">
        <f t="shared" si="286"/>
        <v/>
      </c>
      <c r="W250" s="349">
        <f>IF(AV250="","",AV250)</f>
        <v>0</v>
      </c>
      <c r="Z250" s="352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69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0"/>
      <c r="F251" s="78" t="str">
        <f t="shared" si="279"/>
        <v/>
      </c>
      <c r="G251" s="350"/>
      <c r="H251" s="78" t="str">
        <f t="shared" si="280"/>
        <v/>
      </c>
      <c r="I251" s="350"/>
      <c r="J251" s="78" t="str">
        <f t="shared" si="281"/>
        <v/>
      </c>
      <c r="K251" s="350"/>
      <c r="L251" s="78" t="str">
        <f t="shared" si="282"/>
        <v/>
      </c>
      <c r="M251" s="350"/>
      <c r="N251" s="78" t="str">
        <f t="shared" si="299"/>
        <v/>
      </c>
      <c r="O251" s="350"/>
      <c r="P251" s="78" t="str">
        <f t="shared" si="283"/>
        <v/>
      </c>
      <c r="Q251" s="350"/>
      <c r="R251" s="78" t="str">
        <f t="shared" si="284"/>
        <v/>
      </c>
      <c r="S251" s="350"/>
      <c r="T251" s="78" t="str">
        <f t="shared" si="285"/>
        <v/>
      </c>
      <c r="U251" s="350"/>
      <c r="V251" s="78" t="str">
        <f t="shared" si="286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0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1"/>
      <c r="F252" s="69" t="str">
        <f t="shared" si="279"/>
        <v/>
      </c>
      <c r="G252" s="351"/>
      <c r="H252" s="69" t="str">
        <f t="shared" si="280"/>
        <v/>
      </c>
      <c r="I252" s="351"/>
      <c r="J252" s="69" t="str">
        <f t="shared" si="281"/>
        <v/>
      </c>
      <c r="K252" s="351"/>
      <c r="L252" s="69" t="str">
        <f t="shared" si="282"/>
        <v/>
      </c>
      <c r="M252" s="351"/>
      <c r="N252" s="69" t="str">
        <f t="shared" si="299"/>
        <v/>
      </c>
      <c r="O252" s="351"/>
      <c r="P252" s="69" t="str">
        <f t="shared" si="283"/>
        <v/>
      </c>
      <c r="Q252" s="351"/>
      <c r="R252" s="69" t="str">
        <f t="shared" si="284"/>
        <v/>
      </c>
      <c r="S252" s="351"/>
      <c r="T252" s="69" t="str">
        <f t="shared" si="285"/>
        <v/>
      </c>
      <c r="U252" s="351"/>
      <c r="V252" s="69" t="str">
        <f t="shared" si="286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68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9">
        <f>IF(AD253="","",AD253)</f>
        <v>0</v>
      </c>
      <c r="F253" s="75" t="str">
        <f t="shared" si="279"/>
        <v/>
      </c>
      <c r="G253" s="349">
        <f>IF(AF253="","",AF253)</f>
        <v>0</v>
      </c>
      <c r="H253" s="75" t="str">
        <f t="shared" si="280"/>
        <v/>
      </c>
      <c r="I253" s="349">
        <f>IF(AH253="","",AH253)</f>
        <v>0</v>
      </c>
      <c r="J253" s="75" t="str">
        <f t="shared" si="281"/>
        <v/>
      </c>
      <c r="K253" s="349">
        <f>IF(AJ253="","",AJ253)</f>
        <v>0</v>
      </c>
      <c r="L253" s="75" t="str">
        <f t="shared" si="282"/>
        <v/>
      </c>
      <c r="M253" s="349">
        <f>IF(AL253="","",AL253)</f>
        <v>0</v>
      </c>
      <c r="N253" s="75" t="str">
        <f t="shared" si="299"/>
        <v/>
      </c>
      <c r="O253" s="349">
        <f>IF(AN253="","",AN253)</f>
        <v>0</v>
      </c>
      <c r="P253" s="75" t="str">
        <f t="shared" si="283"/>
        <v/>
      </c>
      <c r="Q253" s="349">
        <f>IF(AP253="","",AP253)</f>
        <v>0</v>
      </c>
      <c r="R253" s="75" t="str">
        <f t="shared" si="284"/>
        <v/>
      </c>
      <c r="S253" s="349">
        <f>IF(AR253="","",AR253)</f>
        <v>0</v>
      </c>
      <c r="T253" s="75" t="str">
        <f t="shared" si="285"/>
        <v/>
      </c>
      <c r="U253" s="349">
        <f>IF(AT253="","",AT253)</f>
        <v>0</v>
      </c>
      <c r="V253" s="75" t="str">
        <f t="shared" si="286"/>
        <v/>
      </c>
      <c r="W253" s="349">
        <f>IF(AV253="","",AV253)</f>
        <v>0</v>
      </c>
      <c r="Z253" s="352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69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0"/>
      <c r="F254" s="78" t="str">
        <f t="shared" si="279"/>
        <v/>
      </c>
      <c r="G254" s="350"/>
      <c r="H254" s="78" t="str">
        <f t="shared" si="280"/>
        <v/>
      </c>
      <c r="I254" s="350"/>
      <c r="J254" s="78" t="str">
        <f t="shared" si="281"/>
        <v/>
      </c>
      <c r="K254" s="350"/>
      <c r="L254" s="78" t="str">
        <f t="shared" si="282"/>
        <v/>
      </c>
      <c r="M254" s="350"/>
      <c r="N254" s="78" t="str">
        <f t="shared" si="299"/>
        <v/>
      </c>
      <c r="O254" s="350"/>
      <c r="P254" s="78" t="str">
        <f t="shared" si="283"/>
        <v/>
      </c>
      <c r="Q254" s="350"/>
      <c r="R254" s="78" t="str">
        <f t="shared" si="284"/>
        <v/>
      </c>
      <c r="S254" s="350"/>
      <c r="T254" s="78" t="str">
        <f t="shared" si="285"/>
        <v/>
      </c>
      <c r="U254" s="350"/>
      <c r="V254" s="78" t="str">
        <f t="shared" si="286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0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1"/>
      <c r="F255" s="69" t="str">
        <f t="shared" si="279"/>
        <v/>
      </c>
      <c r="G255" s="351"/>
      <c r="H255" s="69" t="str">
        <f t="shared" si="280"/>
        <v/>
      </c>
      <c r="I255" s="351"/>
      <c r="J255" s="69" t="str">
        <f t="shared" si="281"/>
        <v/>
      </c>
      <c r="K255" s="351"/>
      <c r="L255" s="69" t="str">
        <f t="shared" si="282"/>
        <v/>
      </c>
      <c r="M255" s="351"/>
      <c r="N255" s="69" t="str">
        <f t="shared" si="299"/>
        <v/>
      </c>
      <c r="O255" s="351"/>
      <c r="P255" s="69" t="str">
        <f t="shared" si="283"/>
        <v/>
      </c>
      <c r="Q255" s="351"/>
      <c r="R255" s="69" t="str">
        <f t="shared" si="284"/>
        <v/>
      </c>
      <c r="S255" s="351"/>
      <c r="T255" s="69" t="str">
        <f t="shared" si="285"/>
        <v/>
      </c>
      <c r="U255" s="351"/>
      <c r="V255" s="69" t="str">
        <f t="shared" si="286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68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9">
        <f>IF(AD256="","",AD256)</f>
        <v>0</v>
      </c>
      <c r="F256" s="75" t="str">
        <f t="shared" si="279"/>
        <v/>
      </c>
      <c r="G256" s="349">
        <f>IF(AF256="","",AF256)</f>
        <v>0</v>
      </c>
      <c r="H256" s="75" t="str">
        <f t="shared" si="280"/>
        <v/>
      </c>
      <c r="I256" s="349">
        <f>IF(AH256="","",AH256)</f>
        <v>0</v>
      </c>
      <c r="J256" s="75" t="str">
        <f t="shared" si="281"/>
        <v/>
      </c>
      <c r="K256" s="349">
        <f>IF(AJ256="","",AJ256)</f>
        <v>0</v>
      </c>
      <c r="L256" s="75" t="str">
        <f t="shared" si="282"/>
        <v/>
      </c>
      <c r="M256" s="349">
        <f>IF(AL256="","",AL256)</f>
        <v>0</v>
      </c>
      <c r="N256" s="75" t="str">
        <f t="shared" si="299"/>
        <v/>
      </c>
      <c r="O256" s="349">
        <f>IF(AN256="","",AN256)</f>
        <v>0</v>
      </c>
      <c r="P256" s="75" t="str">
        <f t="shared" si="283"/>
        <v/>
      </c>
      <c r="Q256" s="349">
        <f>IF(AP256="","",AP256)</f>
        <v>0</v>
      </c>
      <c r="R256" s="75" t="str">
        <f t="shared" si="284"/>
        <v/>
      </c>
      <c r="S256" s="349">
        <f>IF(AR256="","",AR256)</f>
        <v>0</v>
      </c>
      <c r="T256" s="75" t="str">
        <f t="shared" si="285"/>
        <v/>
      </c>
      <c r="U256" s="349">
        <f>IF(AT256="","",AT256)</f>
        <v>0</v>
      </c>
      <c r="V256" s="75" t="str">
        <f t="shared" si="286"/>
        <v/>
      </c>
      <c r="W256" s="349">
        <f>IF(AV256="","",AV256)</f>
        <v>0</v>
      </c>
      <c r="Z256" s="352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0"/>
      <c r="F257" s="78" t="str">
        <f t="shared" si="279"/>
        <v/>
      </c>
      <c r="G257" s="350"/>
      <c r="H257" s="78" t="str">
        <f t="shared" si="280"/>
        <v/>
      </c>
      <c r="I257" s="350"/>
      <c r="J257" s="78" t="str">
        <f t="shared" si="281"/>
        <v/>
      </c>
      <c r="K257" s="350"/>
      <c r="L257" s="78" t="str">
        <f t="shared" si="282"/>
        <v/>
      </c>
      <c r="M257" s="350"/>
      <c r="N257" s="78" t="str">
        <f t="shared" si="299"/>
        <v/>
      </c>
      <c r="O257" s="350"/>
      <c r="P257" s="78" t="str">
        <f t="shared" si="283"/>
        <v/>
      </c>
      <c r="Q257" s="350"/>
      <c r="R257" s="78" t="str">
        <f t="shared" si="284"/>
        <v/>
      </c>
      <c r="S257" s="350"/>
      <c r="T257" s="78" t="str">
        <f t="shared" si="285"/>
        <v/>
      </c>
      <c r="U257" s="350"/>
      <c r="V257" s="78" t="str">
        <f t="shared" si="286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1"/>
      <c r="F258" s="69" t="str">
        <f t="shared" si="279"/>
        <v/>
      </c>
      <c r="G258" s="351"/>
      <c r="H258" s="69" t="str">
        <f t="shared" si="280"/>
        <v/>
      </c>
      <c r="I258" s="351"/>
      <c r="J258" s="69" t="str">
        <f t="shared" si="281"/>
        <v/>
      </c>
      <c r="K258" s="351"/>
      <c r="L258" s="69" t="str">
        <f t="shared" si="282"/>
        <v/>
      </c>
      <c r="M258" s="351"/>
      <c r="N258" s="69" t="str">
        <f t="shared" si="299"/>
        <v/>
      </c>
      <c r="O258" s="351"/>
      <c r="P258" s="69" t="str">
        <f t="shared" si="283"/>
        <v/>
      </c>
      <c r="Q258" s="351"/>
      <c r="R258" s="69" t="str">
        <f t="shared" si="284"/>
        <v/>
      </c>
      <c r="S258" s="351"/>
      <c r="T258" s="69" t="str">
        <f t="shared" si="285"/>
        <v/>
      </c>
      <c r="U258" s="351"/>
      <c r="V258" s="69" t="str">
        <f t="shared" si="286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7">
        <f t="shared" si="310"/>
        <v>10</v>
      </c>
      <c r="E262" s="347" t="str">
        <f t="shared" si="310"/>
        <v/>
      </c>
      <c r="F262" s="347">
        <f t="shared" si="310"/>
        <v>2</v>
      </c>
      <c r="G262" s="347" t="str">
        <f t="shared" si="310"/>
        <v/>
      </c>
      <c r="H262" s="347">
        <f t="shared" si="310"/>
        <v>8</v>
      </c>
      <c r="I262" s="347" t="str">
        <f t="shared" si="310"/>
        <v/>
      </c>
      <c r="J262" s="347">
        <f t="shared" si="310"/>
        <v>1</v>
      </c>
      <c r="K262" s="347" t="str">
        <f t="shared" si="310"/>
        <v/>
      </c>
      <c r="L262" s="347">
        <f t="shared" si="310"/>
        <v>5</v>
      </c>
      <c r="M262" s="347" t="str">
        <f t="shared" si="310"/>
        <v/>
      </c>
      <c r="N262" s="347">
        <f t="shared" si="310"/>
        <v>6</v>
      </c>
      <c r="O262" s="347" t="str">
        <f t="shared" si="310"/>
        <v/>
      </c>
      <c r="P262" s="347">
        <f t="shared" si="310"/>
        <v>7</v>
      </c>
      <c r="Q262" s="347" t="str">
        <f t="shared" si="310"/>
        <v/>
      </c>
      <c r="R262" s="347">
        <f t="shared" ref="L262:U264" si="311">IF(AQ262=0,"",AQ262)</f>
        <v>3</v>
      </c>
      <c r="S262" s="347" t="str">
        <f t="shared" si="311"/>
        <v/>
      </c>
      <c r="T262" s="347">
        <f t="shared" si="311"/>
        <v>4</v>
      </c>
      <c r="U262" s="347" t="str">
        <f t="shared" si="311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VLOOKUP($AA242,Schlüssel!$A$5:$DG$14,83)</f>
        <v>10</v>
      </c>
      <c r="AD262" s="372"/>
      <c r="AE262" s="371">
        <f>VLOOKUP($AA242,Schlüssel!$A$5:$EK$14,84)</f>
        <v>2</v>
      </c>
      <c r="AF262" s="372"/>
      <c r="AG262" s="371">
        <f>VLOOKUP($AA242,Schlüssel!$A$5:$EK$14,85)</f>
        <v>8</v>
      </c>
      <c r="AH262" s="372"/>
      <c r="AI262" s="371">
        <f>VLOOKUP($AA242,Schlüssel!$A$5:$EK$14,86)</f>
        <v>1</v>
      </c>
      <c r="AJ262" s="372"/>
      <c r="AK262" s="371">
        <f>VLOOKUP($AA242,Schlüssel!$A$5:$EK$14,87)</f>
        <v>5</v>
      </c>
      <c r="AL262" s="372"/>
      <c r="AM262" s="371">
        <f>VLOOKUP($AA242,Schlüssel!$A$5:$EK$14,88)</f>
        <v>6</v>
      </c>
      <c r="AN262" s="372"/>
      <c r="AO262" s="371">
        <f>VLOOKUP($AA242,Schlüssel!$A$5:$EK$14,89)</f>
        <v>7</v>
      </c>
      <c r="AP262" s="372"/>
      <c r="AQ262" s="371">
        <f>VLOOKUP($AA242,Schlüssel!$A$5:$EK$14,90)</f>
        <v>3</v>
      </c>
      <c r="AR262" s="372"/>
      <c r="AS262" s="371">
        <f>VLOOKUP($AA242,Schlüssel!$A$5:$EK$14,91)</f>
        <v>4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4" t="str">
        <f t="shared" si="312"/>
        <v>High Roller Rosenheim 1</v>
      </c>
      <c r="E263" s="345" t="str">
        <f t="shared" si="312"/>
        <v/>
      </c>
      <c r="F263" s="344" t="str">
        <f t="shared" si="312"/>
        <v>Bajuwaren München 1</v>
      </c>
      <c r="G263" s="345" t="str">
        <f t="shared" si="312"/>
        <v/>
      </c>
      <c r="H263" s="344" t="str">
        <f t="shared" si="312"/>
        <v>BC EMAX Unterföhring 2</v>
      </c>
      <c r="I263" s="345" t="str">
        <f t="shared" si="312"/>
        <v/>
      </c>
      <c r="J263" s="344" t="str">
        <f t="shared" si="312"/>
        <v>BC Comet Nürnberg</v>
      </c>
      <c r="K263" s="345" t="str">
        <f t="shared" si="312"/>
        <v/>
      </c>
      <c r="L263" s="344" t="str">
        <f t="shared" si="311"/>
        <v>RW Lichtenhof Stein 1</v>
      </c>
      <c r="M263" s="345" t="str">
        <f t="shared" si="311"/>
        <v/>
      </c>
      <c r="N263" s="344" t="str">
        <f t="shared" si="311"/>
        <v>SG Rottendorf 1</v>
      </c>
      <c r="O263" s="345" t="str">
        <f t="shared" si="311"/>
        <v/>
      </c>
      <c r="P263" s="344" t="str">
        <f t="shared" si="311"/>
        <v>Schanzer Ingolstadt 1</v>
      </c>
      <c r="Q263" s="345" t="str">
        <f t="shared" si="311"/>
        <v/>
      </c>
      <c r="R263" s="344" t="str">
        <f t="shared" si="311"/>
        <v>BK München 3</v>
      </c>
      <c r="S263" s="345" t="str">
        <f t="shared" si="311"/>
        <v/>
      </c>
      <c r="T263" s="344" t="str">
        <f t="shared" si="311"/>
        <v>SG DJK Rimpar</v>
      </c>
      <c r="U263" s="345" t="str">
        <f t="shared" si="311"/>
        <v/>
      </c>
      <c r="V263" s="346"/>
      <c r="W263" s="346"/>
      <c r="AA263" s="90"/>
      <c r="AB263" s="86"/>
      <c r="AC263" s="344" t="str">
        <f>VLOOKUP(AC262,Schlüssel!$A$5:$K$14,2)</f>
        <v>High Roller Rosenheim 1</v>
      </c>
      <c r="AD263" s="345"/>
      <c r="AE263" s="344" t="str">
        <f>VLOOKUP(AE262,Schlüssel!$A$5:$K$14,2)</f>
        <v>Bajuwaren München 1</v>
      </c>
      <c r="AF263" s="345"/>
      <c r="AG263" s="344" t="str">
        <f>VLOOKUP(AG262,Schlüssel!$A$5:$K$14,2)</f>
        <v>BC EMAX Unterföhring 2</v>
      </c>
      <c r="AH263" s="345"/>
      <c r="AI263" s="344" t="str">
        <f>VLOOKUP(AI262,Schlüssel!$A$5:$K$14,2)</f>
        <v>BC Comet Nürnberg</v>
      </c>
      <c r="AJ263" s="345"/>
      <c r="AK263" s="344" t="str">
        <f>VLOOKUP(AK262,Schlüssel!$A$5:$K$14,2)</f>
        <v>RW Lichtenhof Stein 1</v>
      </c>
      <c r="AL263" s="345"/>
      <c r="AM263" s="344" t="str">
        <f>VLOOKUP(AM262,Schlüssel!$A$5:$K$14,2)</f>
        <v>SG Rottendorf 1</v>
      </c>
      <c r="AN263" s="345"/>
      <c r="AO263" s="344" t="str">
        <f>VLOOKUP(AO262,Schlüssel!$A$5:$K$14,2)</f>
        <v>Schanzer Ingolstadt 1</v>
      </c>
      <c r="AP263" s="345"/>
      <c r="AQ263" s="344" t="str">
        <f>VLOOKUP(AQ262,Schlüssel!$A$5:$K$14,2)</f>
        <v>BK München 3</v>
      </c>
      <c r="AR263" s="345"/>
      <c r="AS263" s="344" t="str">
        <f>VLOOKUP(AS262,Schlüssel!$A$5:$K$14,2)</f>
        <v>SG DJK Rimpar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2" t="str">
        <f t="shared" si="312"/>
        <v/>
      </c>
      <c r="E264" s="342" t="str">
        <f t="shared" si="312"/>
        <v/>
      </c>
      <c r="F264" s="342" t="str">
        <f t="shared" si="312"/>
        <v/>
      </c>
      <c r="G264" s="342" t="str">
        <f t="shared" si="312"/>
        <v/>
      </c>
      <c r="H264" s="342" t="str">
        <f t="shared" si="312"/>
        <v/>
      </c>
      <c r="I264" s="342" t="str">
        <f t="shared" si="312"/>
        <v/>
      </c>
      <c r="J264" s="342" t="str">
        <f t="shared" si="312"/>
        <v/>
      </c>
      <c r="K264" s="342" t="str">
        <f t="shared" si="312"/>
        <v/>
      </c>
      <c r="L264" s="342" t="str">
        <f t="shared" si="311"/>
        <v/>
      </c>
      <c r="M264" s="342" t="str">
        <f t="shared" si="311"/>
        <v/>
      </c>
      <c r="N264" s="342" t="str">
        <f t="shared" si="311"/>
        <v/>
      </c>
      <c r="O264" s="342" t="str">
        <f t="shared" si="311"/>
        <v/>
      </c>
      <c r="P264" s="342" t="str">
        <f t="shared" si="311"/>
        <v/>
      </c>
      <c r="Q264" s="342" t="str">
        <f t="shared" si="311"/>
        <v/>
      </c>
      <c r="R264" s="342" t="str">
        <f t="shared" si="311"/>
        <v/>
      </c>
      <c r="S264" s="342" t="str">
        <f t="shared" si="311"/>
        <v/>
      </c>
      <c r="T264" s="342" t="str">
        <f t="shared" si="311"/>
        <v/>
      </c>
      <c r="U264" s="343" t="str">
        <f t="shared" si="311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13">IF(AA265=0,"",AA265)</f>
        <v>Spieler 1</v>
      </c>
      <c r="C265" s="367" t="str">
        <f t="shared" si="313"/>
        <v/>
      </c>
      <c r="D265" s="340">
        <f>IF(AC265=301,"",AC265)</f>
        <v>0</v>
      </c>
      <c r="E265" s="340" t="str">
        <f>IF(AD265=0,"",AD265)</f>
        <v/>
      </c>
      <c r="F265" s="340">
        <f>IF(AE265=301,"",AE265)</f>
        <v>0</v>
      </c>
      <c r="G265" s="340" t="str">
        <f>IF(AF265=0,"",AF265)</f>
        <v/>
      </c>
      <c r="H265" s="340">
        <f>IF(AG265=301,"",AG265)</f>
        <v>0</v>
      </c>
      <c r="I265" s="340" t="str">
        <f>IF(AH265=0,"",AH265)</f>
        <v/>
      </c>
      <c r="J265" s="340">
        <f>IF(AI265=301,"",AI265)</f>
        <v>0</v>
      </c>
      <c r="K265" s="340" t="str">
        <f>IF(AJ265=0,"",AJ265)</f>
        <v/>
      </c>
      <c r="L265" s="340">
        <f>IF(AK265=301,"",AK265)</f>
        <v>0</v>
      </c>
      <c r="M265" s="340" t="str">
        <f>IF(AL265=0,"",AL265)</f>
        <v/>
      </c>
      <c r="N265" s="340">
        <f>IF(AM265=301,"",AM265)</f>
        <v>0</v>
      </c>
      <c r="O265" s="340" t="str">
        <f>IF(AN265=0,"",AN265)</f>
        <v/>
      </c>
      <c r="P265" s="340">
        <f>IF(AO265=301,"",AO265)</f>
        <v>0</v>
      </c>
      <c r="Q265" s="340" t="str">
        <f>IF(AP265=0,"",AP265)</f>
        <v/>
      </c>
      <c r="R265" s="340">
        <f>IF(AQ265=301,"",AQ265)</f>
        <v>0</v>
      </c>
      <c r="S265" s="340" t="str">
        <f>IF(AR265=0,"",AR265)</f>
        <v/>
      </c>
      <c r="T265" s="340">
        <f>IF(AS265=301,"",AS265)</f>
        <v>0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0</v>
      </c>
      <c r="AD265" s="374"/>
      <c r="AE265" s="373">
        <f>ABS(INDEX(AE:AE,MATCH(AE262,$AA:$AA,0)+5)+INDEX(AE:AE,MATCH(AE262,$AA:$AA,0)+6)+INDEX(AE:AE,MATCH(AE262,$AA:$AA,0)+7))</f>
        <v>0</v>
      </c>
      <c r="AF265" s="374"/>
      <c r="AG265" s="373">
        <f>ABS(INDEX(AG:AG,MATCH(AG262,$AA:$AA,0)+5)+INDEX(AG:AG,MATCH(AG262,$AA:$AA,0)+6)+INDEX(AG:AG,MATCH(AG262,$AA:$AA,0)+7))</f>
        <v>0</v>
      </c>
      <c r="AH265" s="374"/>
      <c r="AI265" s="373">
        <f>ABS(INDEX(AI:AI,MATCH(AI262,$AA:$AA,0)+5)+INDEX(AI:AI,MATCH(AI262,$AA:$AA,0)+6)+INDEX(AI:AI,MATCH(AI262,$AA:$AA,0)+7))</f>
        <v>0</v>
      </c>
      <c r="AJ265" s="374"/>
      <c r="AK265" s="373">
        <f>ABS(INDEX(AK:AK,MATCH(AK262,$AA:$AA,0)+5)+INDEX(AK:AK,MATCH(AK262,$AA:$AA,0)+6)+INDEX(AK:AK,MATCH(AK262,$AA:$AA,0)+7))</f>
        <v>0</v>
      </c>
      <c r="AL265" s="374"/>
      <c r="AM265" s="373">
        <f>ABS(INDEX(AM:AM,MATCH(AM262,$AA:$AA,0)+5)+INDEX(AM:AM,MATCH(AM262,$AA:$AA,0)+6)+INDEX(AM:AM,MATCH(AM262,$AA:$AA,0)+7))</f>
        <v>0</v>
      </c>
      <c r="AN265" s="374"/>
      <c r="AO265" s="373">
        <f>ABS(INDEX(AO:AO,MATCH(AO262,$AA:$AA,0)+5)+INDEX(AO:AO,MATCH(AO262,$AA:$AA,0)+6)+INDEX(AO:AO,MATCH(AO262,$AA:$AA,0)+7))</f>
        <v>0</v>
      </c>
      <c r="AP265" s="374"/>
      <c r="AQ265" s="373">
        <f>ABS(INDEX(AQ:AQ,MATCH(AQ262,$AA:$AA,0)+5)+INDEX(AQ:AQ,MATCH(AQ262,$AA:$AA,0)+6)+INDEX(AQ:AQ,MATCH(AQ262,$AA:$AA,0)+7))</f>
        <v>0</v>
      </c>
      <c r="AR265" s="374"/>
      <c r="AS265" s="373">
        <f>ABS(INDEX(AS:AS,MATCH(AS262,$AA:$AA,0)+5)+INDEX(AS:AS,MATCH(AS262,$AA:$AA,0)+6)+INDEX(AS:AS,MATCH(AS262,$AA:$AA,0)+7))</f>
        <v>0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13"/>
        <v>Spieler 2</v>
      </c>
      <c r="C266" s="367" t="str">
        <f t="shared" si="313"/>
        <v/>
      </c>
      <c r="D266" s="340">
        <f>IF(AC266=301,"",AC266)</f>
        <v>0</v>
      </c>
      <c r="E266" s="340" t="str">
        <f>IF(AD266=0,"",AD266)</f>
        <v/>
      </c>
      <c r="F266" s="340">
        <f>IF(AE266=301,"",AE266)</f>
        <v>0</v>
      </c>
      <c r="G266" s="340" t="str">
        <f>IF(AF266=0,"",AF266)</f>
        <v/>
      </c>
      <c r="H266" s="340">
        <f>IF(AG266=301,"",AG266)</f>
        <v>0</v>
      </c>
      <c r="I266" s="340" t="str">
        <f>IF(AH266=0,"",AH266)</f>
        <v/>
      </c>
      <c r="J266" s="340">
        <f>IF(AI266=301,"",AI266)</f>
        <v>0</v>
      </c>
      <c r="K266" s="340" t="str">
        <f>IF(AJ266=0,"",AJ266)</f>
        <v/>
      </c>
      <c r="L266" s="340">
        <f>IF(AK266=301,"",AK266)</f>
        <v>0</v>
      </c>
      <c r="M266" s="340" t="str">
        <f>IF(AL266=0,"",AL266)</f>
        <v/>
      </c>
      <c r="N266" s="340">
        <f>IF(AM266=301,"",AM266)</f>
        <v>0</v>
      </c>
      <c r="O266" s="340" t="str">
        <f>IF(AN266=0,"",AN266)</f>
        <v/>
      </c>
      <c r="P266" s="340">
        <f>IF(AO266=301,"",AO266)</f>
        <v>0</v>
      </c>
      <c r="Q266" s="340" t="str">
        <f>IF(AP266=0,"",AP266)</f>
        <v/>
      </c>
      <c r="R266" s="340">
        <f>IF(AQ266=301,"",AQ266)</f>
        <v>0</v>
      </c>
      <c r="S266" s="340" t="str">
        <f>IF(AR266=0,"",AR266)</f>
        <v/>
      </c>
      <c r="T266" s="340">
        <f>IF(AS266=301,"",AS266)</f>
        <v>0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0</v>
      </c>
      <c r="AD266" s="376"/>
      <c r="AE266" s="375">
        <f>ABS(INDEX(AE:AE,MATCH(AE262,$AA:$AA,0)+8)+INDEX(AE:AE,MATCH(AE262,$AA:$AA,0)+9)+INDEX(AE:AE,MATCH(AE262,$AA:$AA,0)+10))</f>
        <v>0</v>
      </c>
      <c r="AF266" s="376"/>
      <c r="AG266" s="375">
        <f>ABS(INDEX(AG:AG,MATCH(AG262,$AA:$AA,0)+8)+INDEX(AG:AG,MATCH(AG262,$AA:$AA,0)+9)+INDEX(AG:AG,MATCH(AG262,$AA:$AA,0)+10))</f>
        <v>0</v>
      </c>
      <c r="AH266" s="376"/>
      <c r="AI266" s="375">
        <f>ABS(INDEX(AI:AI,MATCH(AI262,$AA:$AA,0)+8)+INDEX(AI:AI,MATCH(AI262,$AA:$AA,0)+9)+INDEX(AI:AI,MATCH(AI262,$AA:$AA,0)+10))</f>
        <v>0</v>
      </c>
      <c r="AJ266" s="376"/>
      <c r="AK266" s="375">
        <f>ABS(INDEX(AK:AK,MATCH(AK262,$AA:$AA,0)+8)+INDEX(AK:AK,MATCH(AK262,$AA:$AA,0)+9)+INDEX(AK:AK,MATCH(AK262,$AA:$AA,0)+10))</f>
        <v>0</v>
      </c>
      <c r="AL266" s="376"/>
      <c r="AM266" s="375">
        <f>ABS(INDEX(AM:AM,MATCH(AM262,$AA:$AA,0)+8)+INDEX(AM:AM,MATCH(AM262,$AA:$AA,0)+9)+INDEX(AM:AM,MATCH(AM262,$AA:$AA,0)+10))</f>
        <v>0</v>
      </c>
      <c r="AN266" s="376"/>
      <c r="AO266" s="375">
        <f>ABS(INDEX(AO:AO,MATCH(AO262,$AA:$AA,0)+8)+INDEX(AO:AO,MATCH(AO262,$AA:$AA,0)+9)+INDEX(AO:AO,MATCH(AO262,$AA:$AA,0)+10))</f>
        <v>0</v>
      </c>
      <c r="AP266" s="376"/>
      <c r="AQ266" s="375">
        <f>ABS(INDEX(AQ:AQ,MATCH(AQ262,$AA:$AA,0)+8)+INDEX(AQ:AQ,MATCH(AQ262,$AA:$AA,0)+9)+INDEX(AQ:AQ,MATCH(AQ262,$AA:$AA,0)+10))</f>
        <v>0</v>
      </c>
      <c r="AR266" s="376"/>
      <c r="AS266" s="375">
        <f>ABS(INDEX(AS:AS,MATCH(AS262,$AA:$AA,0)+8)+INDEX(AS:AS,MATCH(AS262,$AA:$AA,0)+9)+INDEX(AS:AS,MATCH(AS262,$AA:$AA,0)+10))</f>
        <v>0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13"/>
        <v>Spieler 3</v>
      </c>
      <c r="C267" s="367" t="str">
        <f t="shared" si="313"/>
        <v/>
      </c>
      <c r="D267" s="340">
        <f>IF(AC267=301,"",AC267)</f>
        <v>0</v>
      </c>
      <c r="E267" s="340" t="str">
        <f>IF(AD267=0,"",AD267)</f>
        <v/>
      </c>
      <c r="F267" s="340">
        <f>IF(AE267=301,"",AE267)</f>
        <v>0</v>
      </c>
      <c r="G267" s="340" t="str">
        <f>IF(AF267=0,"",AF267)</f>
        <v/>
      </c>
      <c r="H267" s="340">
        <f>IF(AG267=301,"",AG267)</f>
        <v>0</v>
      </c>
      <c r="I267" s="340" t="str">
        <f>IF(AH267=0,"",AH267)</f>
        <v/>
      </c>
      <c r="J267" s="340">
        <f>IF(AI267=301,"",AI267)</f>
        <v>0</v>
      </c>
      <c r="K267" s="340" t="str">
        <f>IF(AJ267=0,"",AJ267)</f>
        <v/>
      </c>
      <c r="L267" s="340">
        <f>IF(AK267=301,"",AK267)</f>
        <v>0</v>
      </c>
      <c r="M267" s="340" t="str">
        <f>IF(AL267=0,"",AL267)</f>
        <v/>
      </c>
      <c r="N267" s="340">
        <f>IF(AM267=301,"",AM267)</f>
        <v>0</v>
      </c>
      <c r="O267" s="340" t="str">
        <f>IF(AN267=0,"",AN267)</f>
        <v/>
      </c>
      <c r="P267" s="340">
        <f>IF(AO267=301,"",AO267)</f>
        <v>0</v>
      </c>
      <c r="Q267" s="340" t="str">
        <f>IF(AP267=0,"",AP267)</f>
        <v/>
      </c>
      <c r="R267" s="340">
        <f>IF(AQ267=301,"",AQ267)</f>
        <v>0</v>
      </c>
      <c r="S267" s="340" t="str">
        <f>IF(AR267=0,"",AR267)</f>
        <v/>
      </c>
      <c r="T267" s="340">
        <f>IF(AS267=301,"",AS267)</f>
        <v>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0</v>
      </c>
      <c r="AD267" s="376"/>
      <c r="AE267" s="375">
        <f>ABS(INDEX(AE:AE,MATCH(AE262,$AA:$AA,0)+11)+INDEX(AE:AE,MATCH(AE262,$AA:$AA,0)+12)+INDEX(AE:AE,MATCH(AE262,$AA:$AA,0)+13))</f>
        <v>0</v>
      </c>
      <c r="AF267" s="376"/>
      <c r="AG267" s="375">
        <f>ABS(INDEX(AG:AG,MATCH(AG262,$AA:$AA,0)+11)+INDEX(AG:AG,MATCH(AG262,$AA:$AA,0)+12)+INDEX(AG:AG,MATCH(AG262,$AA:$AA,0)+13))</f>
        <v>0</v>
      </c>
      <c r="AH267" s="376"/>
      <c r="AI267" s="375">
        <f>ABS(INDEX(AI:AI,MATCH(AI262,$AA:$AA,0)+11)+INDEX(AI:AI,MATCH(AI262,$AA:$AA,0)+12)+INDEX(AI:AI,MATCH(AI262,$AA:$AA,0)+13))</f>
        <v>0</v>
      </c>
      <c r="AJ267" s="376"/>
      <c r="AK267" s="375">
        <f>ABS(INDEX(AK:AK,MATCH(AK262,$AA:$AA,0)+11)+INDEX(AK:AK,MATCH(AK262,$AA:$AA,0)+12)+INDEX(AK:AK,MATCH(AK262,$AA:$AA,0)+13))</f>
        <v>0</v>
      </c>
      <c r="AL267" s="376"/>
      <c r="AM267" s="375">
        <f>ABS(INDEX(AM:AM,MATCH(AM262,$AA:$AA,0)+11)+INDEX(AM:AM,MATCH(AM262,$AA:$AA,0)+12)+INDEX(AM:AM,MATCH(AM262,$AA:$AA,0)+13))</f>
        <v>0</v>
      </c>
      <c r="AN267" s="376"/>
      <c r="AO267" s="375">
        <f>ABS(INDEX(AO:AO,MATCH(AO262,$AA:$AA,0)+11)+INDEX(AO:AO,MATCH(AO262,$AA:$AA,0)+12)+INDEX(AO:AO,MATCH(AO262,$AA:$AA,0)+13))</f>
        <v>0</v>
      </c>
      <c r="AP267" s="376"/>
      <c r="AQ267" s="375">
        <f>ABS(INDEX(AQ:AQ,MATCH(AQ262,$AA:$AA,0)+11)+INDEX(AQ:AQ,MATCH(AQ262,$AA:$AA,0)+12)+INDEX(AQ:AQ,MATCH(AQ262,$AA:$AA,0)+13))</f>
        <v>0</v>
      </c>
      <c r="AR267" s="376"/>
      <c r="AS267" s="375">
        <f>ABS(INDEX(AS:AS,MATCH(AS262,$AA:$AA,0)+11)+INDEX(AS:AS,MATCH(AS262,$AA:$AA,0)+12)+INDEX(AS:AS,MATCH(AS262,$AA:$AA,0)+13))</f>
        <v>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13"/>
        <v>Spieler 4</v>
      </c>
      <c r="C268" s="367" t="str">
        <f t="shared" si="313"/>
        <v/>
      </c>
      <c r="D268" s="340">
        <f>IF(AC268=301,"",AC268)</f>
        <v>0</v>
      </c>
      <c r="E268" s="340" t="str">
        <f>IF(AD268=0,"",AD268)</f>
        <v/>
      </c>
      <c r="F268" s="340">
        <f>IF(AE268=301,"",AE268)</f>
        <v>0</v>
      </c>
      <c r="G268" s="340" t="str">
        <f>IF(AF268=0,"",AF268)</f>
        <v/>
      </c>
      <c r="H268" s="340">
        <f>IF(AG268=301,"",AG268)</f>
        <v>0</v>
      </c>
      <c r="I268" s="340" t="str">
        <f>IF(AH268=0,"",AH268)</f>
        <v/>
      </c>
      <c r="J268" s="340">
        <f>IF(AI268=301,"",AI268)</f>
        <v>0</v>
      </c>
      <c r="K268" s="340" t="str">
        <f>IF(AJ268=0,"",AJ268)</f>
        <v/>
      </c>
      <c r="L268" s="340">
        <f>IF(AK268=301,"",AK268)</f>
        <v>0</v>
      </c>
      <c r="M268" s="340" t="str">
        <f>IF(AL268=0,"",AL268)</f>
        <v/>
      </c>
      <c r="N268" s="340">
        <f>IF(AM268=301,"",AM268)</f>
        <v>0</v>
      </c>
      <c r="O268" s="340" t="str">
        <f>IF(AN268=0,"",AN268)</f>
        <v/>
      </c>
      <c r="P268" s="340">
        <f>IF(AO268=301,"",AO268)</f>
        <v>0</v>
      </c>
      <c r="Q268" s="340" t="str">
        <f>IF(AP268=0,"",AP268)</f>
        <v/>
      </c>
      <c r="R268" s="340">
        <f>IF(AQ268=301,"",AQ268)</f>
        <v>0</v>
      </c>
      <c r="S268" s="340" t="str">
        <f>IF(AR268=0,"",AR268)</f>
        <v/>
      </c>
      <c r="T268" s="340">
        <f>IF(AS268=301,"",AS268)</f>
        <v>0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0</v>
      </c>
      <c r="AD268" s="376"/>
      <c r="AE268" s="375">
        <f>ABS(INDEX(AE:AE,MATCH(AE262,$AA:$AA,0)+14)+INDEX(AE:AE,MATCH(AE262,$AA:$AA,0)+15)+INDEX(AE:AE,MATCH(AE262,$AA:$AA,0)+16))</f>
        <v>0</v>
      </c>
      <c r="AF268" s="376"/>
      <c r="AG268" s="375">
        <f>ABS(INDEX(AG:AG,MATCH(AG262,$AA:$AA,0)+14)+INDEX(AG:AG,MATCH(AG262,$AA:$AA,0)+15)+INDEX(AG:AG,MATCH(AG262,$AA:$AA,0)+16))</f>
        <v>0</v>
      </c>
      <c r="AH268" s="376"/>
      <c r="AI268" s="375">
        <f>ABS(INDEX(AI:AI,MATCH(AI262,$AA:$AA,0)+14)+INDEX(AI:AI,MATCH(AI262,$AA:$AA,0)+15)+INDEX(AI:AI,MATCH(AI262,$AA:$AA,0)+16))</f>
        <v>0</v>
      </c>
      <c r="AJ268" s="376"/>
      <c r="AK268" s="375">
        <f>ABS(INDEX(AK:AK,MATCH(AK262,$AA:$AA,0)+14)+INDEX(AK:AK,MATCH(AK262,$AA:$AA,0)+15)+INDEX(AK:AK,MATCH(AK262,$AA:$AA,0)+16))</f>
        <v>0</v>
      </c>
      <c r="AL268" s="376"/>
      <c r="AM268" s="375">
        <f>ABS(INDEX(AM:AM,MATCH(AM262,$AA:$AA,0)+14)+INDEX(AM:AM,MATCH(AM262,$AA:$AA,0)+15)+INDEX(AM:AM,MATCH(AM262,$AA:$AA,0)+16))</f>
        <v>0</v>
      </c>
      <c r="AN268" s="376"/>
      <c r="AO268" s="375">
        <f>ABS(INDEX(AO:AO,MATCH(AO262,$AA:$AA,0)+14)+INDEX(AO:AO,MATCH(AO262,$AA:$AA,0)+15)+INDEX(AO:AO,MATCH(AO262,$AA:$AA,0)+16))</f>
        <v>0</v>
      </c>
      <c r="AP268" s="376"/>
      <c r="AQ268" s="375">
        <f>ABS(INDEX(AQ:AQ,MATCH(AQ262,$AA:$AA,0)+14)+INDEX(AQ:AQ,MATCH(AQ262,$AA:$AA,0)+15)+INDEX(AQ:AQ,MATCH(AQ262,$AA:$AA,0)+16))</f>
        <v>0</v>
      </c>
      <c r="AR268" s="376"/>
      <c r="AS268" s="375">
        <f>ABS(INDEX(AS:AS,MATCH(AS262,$AA:$AA,0)+14)+INDEX(AS:AS,MATCH(AS262,$AA:$AA,0)+15)+INDEX(AS:AS,MATCH(AS262,$AA:$AA,0)+16))</f>
        <v>0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13"/>
        <v>Gesamt</v>
      </c>
      <c r="C269" s="356" t="str">
        <f t="shared" si="313"/>
        <v/>
      </c>
      <c r="D269" s="339">
        <f>IF(AC269=1505,"",AC269)</f>
        <v>0</v>
      </c>
      <c r="E269" s="339" t="str">
        <f>IF(AD269=0,"",AD269)</f>
        <v/>
      </c>
      <c r="F269" s="339">
        <f>IF(AE269=1505,"",AE269)</f>
        <v>0</v>
      </c>
      <c r="G269" s="339" t="str">
        <f>IF(AF269=0,"",AF269)</f>
        <v/>
      </c>
      <c r="H269" s="339">
        <f>IF(AG269=1505,"",AG269)</f>
        <v>0</v>
      </c>
      <c r="I269" s="339" t="str">
        <f>IF(AH269=0,"",AH269)</f>
        <v/>
      </c>
      <c r="J269" s="339">
        <f>IF(AI269=1505,"",AI269)</f>
        <v>0</v>
      </c>
      <c r="K269" s="339" t="str">
        <f>IF(AJ269=0,"",AJ269)</f>
        <v/>
      </c>
      <c r="L269" s="339">
        <f>IF(AK269=1505,"",AK269)</f>
        <v>0</v>
      </c>
      <c r="M269" s="339" t="str">
        <f>IF(AL269=0,"",AL269)</f>
        <v/>
      </c>
      <c r="N269" s="339">
        <f>IF(AM269=1505,"",AM269)</f>
        <v>0</v>
      </c>
      <c r="O269" s="339" t="str">
        <f>IF(AN269=0,"",AN269)</f>
        <v/>
      </c>
      <c r="P269" s="339">
        <f>IF(AO269=1505,"",AO269)</f>
        <v>0</v>
      </c>
      <c r="Q269" s="339" t="str">
        <f>IF(AP269=0,"",AP269)</f>
        <v/>
      </c>
      <c r="R269" s="339">
        <f>IF(AQ269=1505,"",AQ269)</f>
        <v>0</v>
      </c>
      <c r="S269" s="339" t="str">
        <f>IF(AR269=0,"",AR269)</f>
        <v/>
      </c>
      <c r="T269" s="339">
        <f>IF(AS269=1505,"",AS269)</f>
        <v>0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0</v>
      </c>
      <c r="AD269" s="356"/>
      <c r="AE269" s="355">
        <f>SUM(AE265:AE268)</f>
        <v>0</v>
      </c>
      <c r="AF269" s="356"/>
      <c r="AG269" s="355">
        <f>SUM(AG265:AG268)</f>
        <v>0</v>
      </c>
      <c r="AH269" s="356"/>
      <c r="AI269" s="355">
        <f>SUM(AI265:AI268)</f>
        <v>0</v>
      </c>
      <c r="AJ269" s="356"/>
      <c r="AK269" s="355">
        <f>SUM(AK265:AK268)</f>
        <v>0</v>
      </c>
      <c r="AL269" s="356"/>
      <c r="AM269" s="355">
        <f>SUM(AM265:AM268)</f>
        <v>0</v>
      </c>
      <c r="AN269" s="356"/>
      <c r="AO269" s="355">
        <f>SUM(AO265:AO268)</f>
        <v>0</v>
      </c>
      <c r="AP269" s="356"/>
      <c r="AQ269" s="355">
        <f>SUM(AQ265:AQ268)</f>
        <v>0</v>
      </c>
      <c r="AR269" s="356"/>
      <c r="AS269" s="355">
        <f>SUM(AS265:AS268)</f>
        <v>0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15.03./16.03.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15.03./16.03.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Brunnthal Max Munich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9">
        <f>IF(AD277="","",AD277)</f>
        <v>0</v>
      </c>
      <c r="F277" s="75" t="str">
        <f t="shared" ref="F277:F290" si="314">IF(AE277=0,"",AE277)</f>
        <v/>
      </c>
      <c r="G277" s="349">
        <f>IF(AF277="","",AF277)</f>
        <v>0</v>
      </c>
      <c r="H277" s="75" t="str">
        <f t="shared" ref="H277:H290" si="315">IF(AG277=0,"",AG277)</f>
        <v/>
      </c>
      <c r="I277" s="349">
        <f>IF(AH277="","",AH277)</f>
        <v>0</v>
      </c>
      <c r="J277" s="75" t="str">
        <f t="shared" ref="J277:J290" si="316">IF(AI277=0,"",AI277)</f>
        <v/>
      </c>
      <c r="K277" s="349">
        <f>IF(AJ277="","",AJ277)</f>
        <v>0</v>
      </c>
      <c r="L277" s="75" t="str">
        <f t="shared" ref="L277:L290" si="317">IF(AK277=0,"",AK277)</f>
        <v/>
      </c>
      <c r="M277" s="349">
        <f>IF(AL277="","",AL277)</f>
        <v>0</v>
      </c>
      <c r="N277" s="75" t="str">
        <f>IF(AM277=0,"",AM277)</f>
        <v/>
      </c>
      <c r="O277" s="349">
        <f>IF(AN277="","",AN277)</f>
        <v>0</v>
      </c>
      <c r="P277" s="75" t="str">
        <f t="shared" ref="P277:P290" si="318">IF(AO277=0,"",AO277)</f>
        <v/>
      </c>
      <c r="Q277" s="349">
        <f>IF(AP277="","",AP277)</f>
        <v>0</v>
      </c>
      <c r="R277" s="75" t="str">
        <f t="shared" ref="R277:R290" si="319">IF(AQ277=0,"",AQ277)</f>
        <v/>
      </c>
      <c r="S277" s="349">
        <f>IF(AR277="","",AR277)</f>
        <v>0</v>
      </c>
      <c r="T277" s="75" t="str">
        <f t="shared" ref="T277:T290" si="320">IF(AS277=0,"",AS277)</f>
        <v/>
      </c>
      <c r="U277" s="349">
        <f>IF(AT277="","",AT277)</f>
        <v>0</v>
      </c>
      <c r="V277" s="75" t="str">
        <f t="shared" ref="V277:V290" si="321">IF(AU277=0,"",AU277)</f>
        <v/>
      </c>
      <c r="W277" s="349">
        <f>IF(AV277="","",AV277)</f>
        <v>0</v>
      </c>
      <c r="Z277" s="352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69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0"/>
      <c r="F278" s="78" t="str">
        <f t="shared" si="314"/>
        <v/>
      </c>
      <c r="G278" s="350"/>
      <c r="H278" s="78" t="str">
        <f t="shared" si="315"/>
        <v/>
      </c>
      <c r="I278" s="350"/>
      <c r="J278" s="78" t="str">
        <f t="shared" si="316"/>
        <v/>
      </c>
      <c r="K278" s="350"/>
      <c r="L278" s="78" t="str">
        <f t="shared" si="317"/>
        <v/>
      </c>
      <c r="M278" s="350"/>
      <c r="N278" s="78" t="str">
        <f t="shared" ref="N278:N290" si="334">IF(AM278=0,"",AM278)</f>
        <v/>
      </c>
      <c r="O278" s="350"/>
      <c r="P278" s="78" t="str">
        <f t="shared" si="318"/>
        <v/>
      </c>
      <c r="Q278" s="350"/>
      <c r="R278" s="78" t="str">
        <f t="shared" si="319"/>
        <v/>
      </c>
      <c r="S278" s="350"/>
      <c r="T278" s="78" t="str">
        <f t="shared" si="320"/>
        <v/>
      </c>
      <c r="U278" s="350"/>
      <c r="V278" s="78" t="str">
        <f t="shared" si="321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0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1"/>
      <c r="F279" s="69" t="str">
        <f t="shared" si="314"/>
        <v/>
      </c>
      <c r="G279" s="351"/>
      <c r="H279" s="69" t="str">
        <f t="shared" si="315"/>
        <v/>
      </c>
      <c r="I279" s="351"/>
      <c r="J279" s="69" t="str">
        <f t="shared" si="316"/>
        <v/>
      </c>
      <c r="K279" s="351"/>
      <c r="L279" s="69" t="str">
        <f t="shared" si="317"/>
        <v/>
      </c>
      <c r="M279" s="351"/>
      <c r="N279" s="69" t="str">
        <f t="shared" si="334"/>
        <v/>
      </c>
      <c r="O279" s="351"/>
      <c r="P279" s="69" t="str">
        <f t="shared" si="318"/>
        <v/>
      </c>
      <c r="Q279" s="351"/>
      <c r="R279" s="69" t="str">
        <f t="shared" si="319"/>
        <v/>
      </c>
      <c r="S279" s="351"/>
      <c r="T279" s="69" t="str">
        <f t="shared" si="320"/>
        <v/>
      </c>
      <c r="U279" s="351"/>
      <c r="V279" s="69" t="str">
        <f t="shared" si="321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68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9">
        <f>IF(AD280="","",AD280)</f>
        <v>0</v>
      </c>
      <c r="F280" s="75" t="str">
        <f t="shared" si="314"/>
        <v/>
      </c>
      <c r="G280" s="349">
        <f>IF(AF280="","",AF280)</f>
        <v>0</v>
      </c>
      <c r="H280" s="75" t="str">
        <f t="shared" si="315"/>
        <v/>
      </c>
      <c r="I280" s="349">
        <f>IF(AH280="","",AH280)</f>
        <v>0</v>
      </c>
      <c r="J280" s="75" t="str">
        <f t="shared" si="316"/>
        <v/>
      </c>
      <c r="K280" s="349">
        <f>IF(AJ280="","",AJ280)</f>
        <v>0</v>
      </c>
      <c r="L280" s="75" t="str">
        <f t="shared" si="317"/>
        <v/>
      </c>
      <c r="M280" s="349">
        <f>IF(AL280="","",AL280)</f>
        <v>0</v>
      </c>
      <c r="N280" s="75" t="str">
        <f t="shared" si="334"/>
        <v/>
      </c>
      <c r="O280" s="349">
        <f>IF(AN280="","",AN280)</f>
        <v>0</v>
      </c>
      <c r="P280" s="75" t="str">
        <f t="shared" si="318"/>
        <v/>
      </c>
      <c r="Q280" s="349">
        <f>IF(AP280="","",AP280)</f>
        <v>0</v>
      </c>
      <c r="R280" s="75" t="str">
        <f t="shared" si="319"/>
        <v/>
      </c>
      <c r="S280" s="349">
        <f>IF(AR280="","",AR280)</f>
        <v>0</v>
      </c>
      <c r="T280" s="75" t="str">
        <f t="shared" si="320"/>
        <v/>
      </c>
      <c r="U280" s="349">
        <f>IF(AT280="","",AT280)</f>
        <v>0</v>
      </c>
      <c r="V280" s="75" t="str">
        <f t="shared" si="321"/>
        <v/>
      </c>
      <c r="W280" s="349">
        <f>IF(AV280="","",AV280)</f>
        <v>0</v>
      </c>
      <c r="Z280" s="352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69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0"/>
      <c r="F281" s="78" t="str">
        <f t="shared" si="314"/>
        <v/>
      </c>
      <c r="G281" s="350"/>
      <c r="H281" s="78" t="str">
        <f t="shared" si="315"/>
        <v/>
      </c>
      <c r="I281" s="350"/>
      <c r="J281" s="78" t="str">
        <f t="shared" si="316"/>
        <v/>
      </c>
      <c r="K281" s="350"/>
      <c r="L281" s="78" t="str">
        <f t="shared" si="317"/>
        <v/>
      </c>
      <c r="M281" s="350"/>
      <c r="N281" s="78" t="str">
        <f t="shared" si="334"/>
        <v/>
      </c>
      <c r="O281" s="350"/>
      <c r="P281" s="78" t="str">
        <f t="shared" si="318"/>
        <v/>
      </c>
      <c r="Q281" s="350"/>
      <c r="R281" s="78" t="str">
        <f t="shared" si="319"/>
        <v/>
      </c>
      <c r="S281" s="350"/>
      <c r="T281" s="78" t="str">
        <f t="shared" si="320"/>
        <v/>
      </c>
      <c r="U281" s="350"/>
      <c r="V281" s="78" t="str">
        <f t="shared" si="321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0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1"/>
      <c r="F282" s="69" t="str">
        <f t="shared" si="314"/>
        <v/>
      </c>
      <c r="G282" s="351"/>
      <c r="H282" s="69" t="str">
        <f t="shared" si="315"/>
        <v/>
      </c>
      <c r="I282" s="351"/>
      <c r="J282" s="69" t="str">
        <f t="shared" si="316"/>
        <v/>
      </c>
      <c r="K282" s="351"/>
      <c r="L282" s="69" t="str">
        <f t="shared" si="317"/>
        <v/>
      </c>
      <c r="M282" s="351"/>
      <c r="N282" s="69" t="str">
        <f t="shared" si="334"/>
        <v/>
      </c>
      <c r="O282" s="351"/>
      <c r="P282" s="69" t="str">
        <f t="shared" si="318"/>
        <v/>
      </c>
      <c r="Q282" s="351"/>
      <c r="R282" s="69" t="str">
        <f t="shared" si="319"/>
        <v/>
      </c>
      <c r="S282" s="351"/>
      <c r="T282" s="69" t="str">
        <f t="shared" si="320"/>
        <v/>
      </c>
      <c r="U282" s="351"/>
      <c r="V282" s="69" t="str">
        <f t="shared" si="321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68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9">
        <f>IF(AD283="","",AD283)</f>
        <v>0</v>
      </c>
      <c r="F283" s="75" t="str">
        <f t="shared" si="314"/>
        <v/>
      </c>
      <c r="G283" s="349">
        <f>IF(AF283="","",AF283)</f>
        <v>0</v>
      </c>
      <c r="H283" s="75" t="str">
        <f t="shared" si="315"/>
        <v/>
      </c>
      <c r="I283" s="349">
        <f>IF(AH283="","",AH283)</f>
        <v>0</v>
      </c>
      <c r="J283" s="75" t="str">
        <f t="shared" si="316"/>
        <v/>
      </c>
      <c r="K283" s="349">
        <f>IF(AJ283="","",AJ283)</f>
        <v>0</v>
      </c>
      <c r="L283" s="75" t="str">
        <f t="shared" si="317"/>
        <v/>
      </c>
      <c r="M283" s="349">
        <f>IF(AL283="","",AL283)</f>
        <v>0</v>
      </c>
      <c r="N283" s="75" t="str">
        <f t="shared" si="334"/>
        <v/>
      </c>
      <c r="O283" s="349">
        <f>IF(AN283="","",AN283)</f>
        <v>0</v>
      </c>
      <c r="P283" s="75" t="str">
        <f t="shared" si="318"/>
        <v/>
      </c>
      <c r="Q283" s="349">
        <f>IF(AP283="","",AP283)</f>
        <v>0</v>
      </c>
      <c r="R283" s="75" t="str">
        <f t="shared" si="319"/>
        <v/>
      </c>
      <c r="S283" s="349">
        <f>IF(AR283="","",AR283)</f>
        <v>0</v>
      </c>
      <c r="T283" s="75" t="str">
        <f t="shared" si="320"/>
        <v/>
      </c>
      <c r="U283" s="349">
        <f>IF(AT283="","",AT283)</f>
        <v>0</v>
      </c>
      <c r="V283" s="75" t="str">
        <f t="shared" si="321"/>
        <v/>
      </c>
      <c r="W283" s="349">
        <f>IF(AV283="","",AV283)</f>
        <v>0</v>
      </c>
      <c r="Z283" s="352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69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50"/>
      <c r="F284" s="78" t="str">
        <f t="shared" si="314"/>
        <v/>
      </c>
      <c r="G284" s="350"/>
      <c r="H284" s="78" t="str">
        <f t="shared" si="315"/>
        <v/>
      </c>
      <c r="I284" s="350"/>
      <c r="J284" s="78" t="str">
        <f t="shared" si="316"/>
        <v/>
      </c>
      <c r="K284" s="350"/>
      <c r="L284" s="78" t="str">
        <f t="shared" si="317"/>
        <v/>
      </c>
      <c r="M284" s="350"/>
      <c r="N284" s="78" t="str">
        <f t="shared" si="334"/>
        <v/>
      </c>
      <c r="O284" s="350"/>
      <c r="P284" s="78" t="str">
        <f t="shared" si="318"/>
        <v/>
      </c>
      <c r="Q284" s="350"/>
      <c r="R284" s="78" t="str">
        <f t="shared" si="319"/>
        <v/>
      </c>
      <c r="S284" s="350"/>
      <c r="T284" s="78" t="str">
        <f t="shared" si="320"/>
        <v/>
      </c>
      <c r="U284" s="350"/>
      <c r="V284" s="78" t="str">
        <f t="shared" si="321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0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1"/>
      <c r="F285" s="69" t="str">
        <f t="shared" si="314"/>
        <v/>
      </c>
      <c r="G285" s="351"/>
      <c r="H285" s="69" t="str">
        <f t="shared" si="315"/>
        <v/>
      </c>
      <c r="I285" s="351"/>
      <c r="J285" s="69" t="str">
        <f t="shared" si="316"/>
        <v/>
      </c>
      <c r="K285" s="351"/>
      <c r="L285" s="69" t="str">
        <f t="shared" si="317"/>
        <v/>
      </c>
      <c r="M285" s="351"/>
      <c r="N285" s="69" t="str">
        <f t="shared" si="334"/>
        <v/>
      </c>
      <c r="O285" s="351"/>
      <c r="P285" s="69" t="str">
        <f t="shared" si="318"/>
        <v/>
      </c>
      <c r="Q285" s="351"/>
      <c r="R285" s="69" t="str">
        <f t="shared" si="319"/>
        <v/>
      </c>
      <c r="S285" s="351"/>
      <c r="T285" s="69" t="str">
        <f t="shared" si="320"/>
        <v/>
      </c>
      <c r="U285" s="351"/>
      <c r="V285" s="69" t="str">
        <f t="shared" si="321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68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9">
        <f>IF(AD286="","",AD286)</f>
        <v>0</v>
      </c>
      <c r="F286" s="75" t="str">
        <f t="shared" si="314"/>
        <v/>
      </c>
      <c r="G286" s="349">
        <f>IF(AF286="","",AF286)</f>
        <v>0</v>
      </c>
      <c r="H286" s="75" t="str">
        <f t="shared" si="315"/>
        <v/>
      </c>
      <c r="I286" s="349">
        <f>IF(AH286="","",AH286)</f>
        <v>0</v>
      </c>
      <c r="J286" s="75" t="str">
        <f t="shared" si="316"/>
        <v/>
      </c>
      <c r="K286" s="349">
        <f>IF(AJ286="","",AJ286)</f>
        <v>0</v>
      </c>
      <c r="L286" s="75" t="str">
        <f t="shared" si="317"/>
        <v/>
      </c>
      <c r="M286" s="349">
        <f>IF(AL286="","",AL286)</f>
        <v>0</v>
      </c>
      <c r="N286" s="75" t="str">
        <f t="shared" si="334"/>
        <v/>
      </c>
      <c r="O286" s="349">
        <f>IF(AN286="","",AN286)</f>
        <v>0</v>
      </c>
      <c r="P286" s="75" t="str">
        <f t="shared" si="318"/>
        <v/>
      </c>
      <c r="Q286" s="349">
        <f>IF(AP286="","",AP286)</f>
        <v>0</v>
      </c>
      <c r="R286" s="75" t="str">
        <f t="shared" si="319"/>
        <v/>
      </c>
      <c r="S286" s="349">
        <f>IF(AR286="","",AR286)</f>
        <v>0</v>
      </c>
      <c r="T286" s="75" t="str">
        <f t="shared" si="320"/>
        <v/>
      </c>
      <c r="U286" s="349">
        <f>IF(AT286="","",AT286)</f>
        <v>0</v>
      </c>
      <c r="V286" s="75" t="str">
        <f t="shared" si="321"/>
        <v/>
      </c>
      <c r="W286" s="349">
        <f>IF(AV286="","",AV286)</f>
        <v>0</v>
      </c>
      <c r="Z286" s="352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0"/>
      <c r="F287" s="78" t="str">
        <f t="shared" si="314"/>
        <v/>
      </c>
      <c r="G287" s="350"/>
      <c r="H287" s="78" t="str">
        <f t="shared" si="315"/>
        <v/>
      </c>
      <c r="I287" s="350"/>
      <c r="J287" s="78" t="str">
        <f t="shared" si="316"/>
        <v/>
      </c>
      <c r="K287" s="350"/>
      <c r="L287" s="78" t="str">
        <f t="shared" si="317"/>
        <v/>
      </c>
      <c r="M287" s="350"/>
      <c r="N287" s="78" t="str">
        <f t="shared" si="334"/>
        <v/>
      </c>
      <c r="O287" s="350"/>
      <c r="P287" s="78" t="str">
        <f t="shared" si="318"/>
        <v/>
      </c>
      <c r="Q287" s="350"/>
      <c r="R287" s="78" t="str">
        <f t="shared" si="319"/>
        <v/>
      </c>
      <c r="S287" s="350"/>
      <c r="T287" s="78" t="str">
        <f t="shared" si="320"/>
        <v/>
      </c>
      <c r="U287" s="350"/>
      <c r="V287" s="78" t="str">
        <f t="shared" si="321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1"/>
      <c r="F288" s="69" t="str">
        <f t="shared" si="314"/>
        <v/>
      </c>
      <c r="G288" s="351"/>
      <c r="H288" s="69" t="str">
        <f t="shared" si="315"/>
        <v/>
      </c>
      <c r="I288" s="351"/>
      <c r="J288" s="69" t="str">
        <f t="shared" si="316"/>
        <v/>
      </c>
      <c r="K288" s="351"/>
      <c r="L288" s="69" t="str">
        <f t="shared" si="317"/>
        <v/>
      </c>
      <c r="M288" s="351"/>
      <c r="N288" s="69" t="str">
        <f t="shared" si="334"/>
        <v/>
      </c>
      <c r="O288" s="351"/>
      <c r="P288" s="69" t="str">
        <f t="shared" si="318"/>
        <v/>
      </c>
      <c r="Q288" s="351"/>
      <c r="R288" s="69" t="str">
        <f t="shared" si="319"/>
        <v/>
      </c>
      <c r="S288" s="351"/>
      <c r="T288" s="69" t="str">
        <f t="shared" si="320"/>
        <v/>
      </c>
      <c r="U288" s="351"/>
      <c r="V288" s="69" t="str">
        <f t="shared" si="321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7">
        <f t="shared" si="345"/>
        <v>9</v>
      </c>
      <c r="E292" s="347" t="str">
        <f t="shared" si="345"/>
        <v/>
      </c>
      <c r="F292" s="347">
        <f t="shared" si="345"/>
        <v>5</v>
      </c>
      <c r="G292" s="347" t="str">
        <f t="shared" si="345"/>
        <v/>
      </c>
      <c r="H292" s="347">
        <f t="shared" si="345"/>
        <v>1</v>
      </c>
      <c r="I292" s="347" t="str">
        <f t="shared" si="345"/>
        <v/>
      </c>
      <c r="J292" s="347">
        <f t="shared" si="345"/>
        <v>2</v>
      </c>
      <c r="K292" s="347" t="str">
        <f t="shared" si="345"/>
        <v/>
      </c>
      <c r="L292" s="347">
        <f t="shared" si="345"/>
        <v>7</v>
      </c>
      <c r="M292" s="347" t="str">
        <f t="shared" si="345"/>
        <v/>
      </c>
      <c r="N292" s="347">
        <f t="shared" si="345"/>
        <v>4</v>
      </c>
      <c r="O292" s="347" t="str">
        <f t="shared" si="345"/>
        <v/>
      </c>
      <c r="P292" s="347">
        <f t="shared" si="345"/>
        <v>3</v>
      </c>
      <c r="Q292" s="347" t="str">
        <f t="shared" si="345"/>
        <v/>
      </c>
      <c r="R292" s="347">
        <f t="shared" ref="L292:U294" si="346">IF(AQ292=0,"",AQ292)</f>
        <v>6</v>
      </c>
      <c r="S292" s="347" t="str">
        <f t="shared" si="346"/>
        <v/>
      </c>
      <c r="T292" s="347">
        <f t="shared" si="346"/>
        <v>8</v>
      </c>
      <c r="U292" s="347" t="str">
        <f t="shared" si="346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VLOOKUP($AA272,Schlüssel!$A$5:$DG$14,83)</f>
        <v>9</v>
      </c>
      <c r="AD292" s="372"/>
      <c r="AE292" s="371">
        <f>VLOOKUP($AA272,Schlüssel!$A$5:$EK$14,84)</f>
        <v>5</v>
      </c>
      <c r="AF292" s="372"/>
      <c r="AG292" s="371">
        <f>VLOOKUP($AA272,Schlüssel!$A$5:$EK$14,85)</f>
        <v>1</v>
      </c>
      <c r="AH292" s="372"/>
      <c r="AI292" s="371">
        <f>VLOOKUP($AA272,Schlüssel!$A$5:$EK$14,86)</f>
        <v>2</v>
      </c>
      <c r="AJ292" s="372"/>
      <c r="AK292" s="371">
        <f>VLOOKUP($AA272,Schlüssel!$A$5:$EK$14,87)</f>
        <v>7</v>
      </c>
      <c r="AL292" s="372"/>
      <c r="AM292" s="371">
        <f>VLOOKUP($AA272,Schlüssel!$A$5:$EK$14,88)</f>
        <v>4</v>
      </c>
      <c r="AN292" s="372"/>
      <c r="AO292" s="371">
        <f>VLOOKUP($AA272,Schlüssel!$A$5:$EK$14,89)</f>
        <v>3</v>
      </c>
      <c r="AP292" s="372"/>
      <c r="AQ292" s="371">
        <f>VLOOKUP($AA272,Schlüssel!$A$5:$EK$14,90)</f>
        <v>6</v>
      </c>
      <c r="AR292" s="372"/>
      <c r="AS292" s="371">
        <f>VLOOKUP($AA272,Schlüssel!$A$5:$EK$14,91)</f>
        <v>8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4" t="str">
        <f t="shared" si="347"/>
        <v>Bowlinghaus Bamberg 1</v>
      </c>
      <c r="E293" s="345" t="str">
        <f t="shared" si="347"/>
        <v/>
      </c>
      <c r="F293" s="344" t="str">
        <f t="shared" si="347"/>
        <v>RW Lichtenhof Stein 1</v>
      </c>
      <c r="G293" s="345" t="str">
        <f t="shared" si="347"/>
        <v/>
      </c>
      <c r="H293" s="344" t="str">
        <f t="shared" si="347"/>
        <v>BC Comet Nürnberg</v>
      </c>
      <c r="I293" s="345" t="str">
        <f t="shared" si="347"/>
        <v/>
      </c>
      <c r="J293" s="344" t="str">
        <f t="shared" si="347"/>
        <v>Bajuwaren München 1</v>
      </c>
      <c r="K293" s="345" t="str">
        <f t="shared" si="347"/>
        <v/>
      </c>
      <c r="L293" s="344" t="str">
        <f t="shared" si="346"/>
        <v>Schanzer Ingolstadt 1</v>
      </c>
      <c r="M293" s="345" t="str">
        <f t="shared" si="346"/>
        <v/>
      </c>
      <c r="N293" s="344" t="str">
        <f t="shared" si="346"/>
        <v>SG DJK Rimpar</v>
      </c>
      <c r="O293" s="345" t="str">
        <f t="shared" si="346"/>
        <v/>
      </c>
      <c r="P293" s="344" t="str">
        <f t="shared" si="346"/>
        <v>BK München 3</v>
      </c>
      <c r="Q293" s="345" t="str">
        <f t="shared" si="346"/>
        <v/>
      </c>
      <c r="R293" s="344" t="str">
        <f t="shared" si="346"/>
        <v>SG Rottendorf 1</v>
      </c>
      <c r="S293" s="345" t="str">
        <f t="shared" si="346"/>
        <v/>
      </c>
      <c r="T293" s="344" t="str">
        <f t="shared" si="346"/>
        <v>BC EMAX Unterföhring 2</v>
      </c>
      <c r="U293" s="345" t="str">
        <f t="shared" si="346"/>
        <v/>
      </c>
      <c r="V293" s="346"/>
      <c r="W293" s="346"/>
      <c r="AA293" s="90"/>
      <c r="AB293" s="86"/>
      <c r="AC293" s="344" t="str">
        <f>VLOOKUP(AC292,Schlüssel!$A$5:$K$14,2)</f>
        <v>Bowlinghaus Bamberg 1</v>
      </c>
      <c r="AD293" s="345"/>
      <c r="AE293" s="344" t="str">
        <f>VLOOKUP(AE292,Schlüssel!$A$5:$K$14,2)</f>
        <v>RW Lichtenhof Stein 1</v>
      </c>
      <c r="AF293" s="345"/>
      <c r="AG293" s="344" t="str">
        <f>VLOOKUP(AG292,Schlüssel!$A$5:$K$14,2)</f>
        <v>BC Comet Nürnberg</v>
      </c>
      <c r="AH293" s="345"/>
      <c r="AI293" s="344" t="str">
        <f>VLOOKUP(AI292,Schlüssel!$A$5:$K$14,2)</f>
        <v>Bajuwaren München 1</v>
      </c>
      <c r="AJ293" s="345"/>
      <c r="AK293" s="344" t="str">
        <f>VLOOKUP(AK292,Schlüssel!$A$5:$K$14,2)</f>
        <v>Schanzer Ingolstadt 1</v>
      </c>
      <c r="AL293" s="345"/>
      <c r="AM293" s="344" t="str">
        <f>VLOOKUP(AM292,Schlüssel!$A$5:$K$14,2)</f>
        <v>SG DJK Rimpar</v>
      </c>
      <c r="AN293" s="345"/>
      <c r="AO293" s="344" t="str">
        <f>VLOOKUP(AO292,Schlüssel!$A$5:$K$14,2)</f>
        <v>BK München 3</v>
      </c>
      <c r="AP293" s="345"/>
      <c r="AQ293" s="344" t="str">
        <f>VLOOKUP(AQ292,Schlüssel!$A$5:$K$14,2)</f>
        <v>SG Rottendorf 1</v>
      </c>
      <c r="AR293" s="345"/>
      <c r="AS293" s="344" t="str">
        <f>VLOOKUP(AS292,Schlüssel!$A$5:$K$14,2)</f>
        <v>BC EMAX Unterföhring 2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2" t="str">
        <f t="shared" si="347"/>
        <v/>
      </c>
      <c r="E294" s="342" t="str">
        <f t="shared" si="347"/>
        <v/>
      </c>
      <c r="F294" s="342" t="str">
        <f t="shared" si="347"/>
        <v/>
      </c>
      <c r="G294" s="342" t="str">
        <f t="shared" si="347"/>
        <v/>
      </c>
      <c r="H294" s="342" t="str">
        <f t="shared" si="347"/>
        <v/>
      </c>
      <c r="I294" s="342" t="str">
        <f t="shared" si="347"/>
        <v/>
      </c>
      <c r="J294" s="342" t="str">
        <f t="shared" si="347"/>
        <v/>
      </c>
      <c r="K294" s="342" t="str">
        <f t="shared" si="347"/>
        <v/>
      </c>
      <c r="L294" s="342" t="str">
        <f t="shared" si="346"/>
        <v/>
      </c>
      <c r="M294" s="342" t="str">
        <f t="shared" si="346"/>
        <v/>
      </c>
      <c r="N294" s="342" t="str">
        <f t="shared" si="346"/>
        <v/>
      </c>
      <c r="O294" s="342" t="str">
        <f t="shared" si="346"/>
        <v/>
      </c>
      <c r="P294" s="342" t="str">
        <f t="shared" si="346"/>
        <v/>
      </c>
      <c r="Q294" s="342" t="str">
        <f t="shared" si="346"/>
        <v/>
      </c>
      <c r="R294" s="342" t="str">
        <f t="shared" si="346"/>
        <v/>
      </c>
      <c r="S294" s="342" t="str">
        <f t="shared" si="346"/>
        <v/>
      </c>
      <c r="T294" s="342" t="str">
        <f t="shared" si="346"/>
        <v/>
      </c>
      <c r="U294" s="343" t="str">
        <f t="shared" si="346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8">IF(AA295=0,"",AA295)</f>
        <v>Spieler 1</v>
      </c>
      <c r="C295" s="367" t="str">
        <f t="shared" si="348"/>
        <v/>
      </c>
      <c r="D295" s="340">
        <f>IF(AC295=301,"",AC295)</f>
        <v>0</v>
      </c>
      <c r="E295" s="340" t="str">
        <f>IF(AD295=0,"",AD295)</f>
        <v/>
      </c>
      <c r="F295" s="340">
        <f>IF(AE295=301,"",AE295)</f>
        <v>0</v>
      </c>
      <c r="G295" s="340" t="str">
        <f>IF(AF295=0,"",AF295)</f>
        <v/>
      </c>
      <c r="H295" s="340">
        <f>IF(AG295=301,"",AG295)</f>
        <v>0</v>
      </c>
      <c r="I295" s="340" t="str">
        <f>IF(AH295=0,"",AH295)</f>
        <v/>
      </c>
      <c r="J295" s="340">
        <f>IF(AI295=301,"",AI295)</f>
        <v>0</v>
      </c>
      <c r="K295" s="340" t="str">
        <f>IF(AJ295=0,"",AJ295)</f>
        <v/>
      </c>
      <c r="L295" s="340">
        <f>IF(AK295=301,"",AK295)</f>
        <v>0</v>
      </c>
      <c r="M295" s="340" t="str">
        <f>IF(AL295=0,"",AL295)</f>
        <v/>
      </c>
      <c r="N295" s="340">
        <f>IF(AM295=301,"",AM295)</f>
        <v>0</v>
      </c>
      <c r="O295" s="340" t="str">
        <f>IF(AN295=0,"",AN295)</f>
        <v/>
      </c>
      <c r="P295" s="340">
        <f>IF(AO295=301,"",AO295)</f>
        <v>0</v>
      </c>
      <c r="Q295" s="340" t="str">
        <f>IF(AP295=0,"",AP295)</f>
        <v/>
      </c>
      <c r="R295" s="340">
        <f>IF(AQ295=301,"",AQ295)</f>
        <v>0</v>
      </c>
      <c r="S295" s="340" t="str">
        <f>IF(AR295=0,"",AR295)</f>
        <v/>
      </c>
      <c r="T295" s="340">
        <f>IF(AS295=301,"",AS295)</f>
        <v>0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0</v>
      </c>
      <c r="AD295" s="374"/>
      <c r="AE295" s="373">
        <f>ABS(INDEX(AE:AE,MATCH(AE292,$AA:$AA,0)+5)+INDEX(AE:AE,MATCH(AE292,$AA:$AA,0)+6)+INDEX(AE:AE,MATCH(AE292,$AA:$AA,0)+7))</f>
        <v>0</v>
      </c>
      <c r="AF295" s="374"/>
      <c r="AG295" s="373">
        <f>ABS(INDEX(AG:AG,MATCH(AG292,$AA:$AA,0)+5)+INDEX(AG:AG,MATCH(AG292,$AA:$AA,0)+6)+INDEX(AG:AG,MATCH(AG292,$AA:$AA,0)+7))</f>
        <v>0</v>
      </c>
      <c r="AH295" s="374"/>
      <c r="AI295" s="373">
        <f>ABS(INDEX(AI:AI,MATCH(AI292,$AA:$AA,0)+5)+INDEX(AI:AI,MATCH(AI292,$AA:$AA,0)+6)+INDEX(AI:AI,MATCH(AI292,$AA:$AA,0)+7))</f>
        <v>0</v>
      </c>
      <c r="AJ295" s="374"/>
      <c r="AK295" s="373">
        <f>ABS(INDEX(AK:AK,MATCH(AK292,$AA:$AA,0)+5)+INDEX(AK:AK,MATCH(AK292,$AA:$AA,0)+6)+INDEX(AK:AK,MATCH(AK292,$AA:$AA,0)+7))</f>
        <v>0</v>
      </c>
      <c r="AL295" s="374"/>
      <c r="AM295" s="373">
        <f>ABS(INDEX(AM:AM,MATCH(AM292,$AA:$AA,0)+5)+INDEX(AM:AM,MATCH(AM292,$AA:$AA,0)+6)+INDEX(AM:AM,MATCH(AM292,$AA:$AA,0)+7))</f>
        <v>0</v>
      </c>
      <c r="AN295" s="374"/>
      <c r="AO295" s="373">
        <f>ABS(INDEX(AO:AO,MATCH(AO292,$AA:$AA,0)+5)+INDEX(AO:AO,MATCH(AO292,$AA:$AA,0)+6)+INDEX(AO:AO,MATCH(AO292,$AA:$AA,0)+7))</f>
        <v>0</v>
      </c>
      <c r="AP295" s="374"/>
      <c r="AQ295" s="373">
        <f>ABS(INDEX(AQ:AQ,MATCH(AQ292,$AA:$AA,0)+5)+INDEX(AQ:AQ,MATCH(AQ292,$AA:$AA,0)+6)+INDEX(AQ:AQ,MATCH(AQ292,$AA:$AA,0)+7))</f>
        <v>0</v>
      </c>
      <c r="AR295" s="374"/>
      <c r="AS295" s="373">
        <f>ABS(INDEX(AS:AS,MATCH(AS292,$AA:$AA,0)+5)+INDEX(AS:AS,MATCH(AS292,$AA:$AA,0)+6)+INDEX(AS:AS,MATCH(AS292,$AA:$AA,0)+7))</f>
        <v>0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8"/>
        <v>Spieler 2</v>
      </c>
      <c r="C296" s="367" t="str">
        <f t="shared" si="348"/>
        <v/>
      </c>
      <c r="D296" s="340">
        <f>IF(AC296=301,"",AC296)</f>
        <v>0</v>
      </c>
      <c r="E296" s="340" t="str">
        <f>IF(AD296=0,"",AD296)</f>
        <v/>
      </c>
      <c r="F296" s="340">
        <f>IF(AE296=301,"",AE296)</f>
        <v>0</v>
      </c>
      <c r="G296" s="340" t="str">
        <f>IF(AF296=0,"",AF296)</f>
        <v/>
      </c>
      <c r="H296" s="340">
        <f>IF(AG296=301,"",AG296)</f>
        <v>0</v>
      </c>
      <c r="I296" s="340" t="str">
        <f>IF(AH296=0,"",AH296)</f>
        <v/>
      </c>
      <c r="J296" s="340">
        <f>IF(AI296=301,"",AI296)</f>
        <v>0</v>
      </c>
      <c r="K296" s="340" t="str">
        <f>IF(AJ296=0,"",AJ296)</f>
        <v/>
      </c>
      <c r="L296" s="340">
        <f>IF(AK296=301,"",AK296)</f>
        <v>0</v>
      </c>
      <c r="M296" s="340" t="str">
        <f>IF(AL296=0,"",AL296)</f>
        <v/>
      </c>
      <c r="N296" s="340">
        <f>IF(AM296=301,"",AM296)</f>
        <v>0</v>
      </c>
      <c r="O296" s="340" t="str">
        <f>IF(AN296=0,"",AN296)</f>
        <v/>
      </c>
      <c r="P296" s="340">
        <f>IF(AO296=301,"",AO296)</f>
        <v>0</v>
      </c>
      <c r="Q296" s="340" t="str">
        <f>IF(AP296=0,"",AP296)</f>
        <v/>
      </c>
      <c r="R296" s="340">
        <f>IF(AQ296=301,"",AQ296)</f>
        <v>0</v>
      </c>
      <c r="S296" s="340" t="str">
        <f>IF(AR296=0,"",AR296)</f>
        <v/>
      </c>
      <c r="T296" s="340">
        <f>IF(AS296=301,"",AS296)</f>
        <v>0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0</v>
      </c>
      <c r="AD296" s="376"/>
      <c r="AE296" s="375">
        <f>ABS(INDEX(AE:AE,MATCH(AE292,$AA:$AA,0)+8)+INDEX(AE:AE,MATCH(AE292,$AA:$AA,0)+9)+INDEX(AE:AE,MATCH(AE292,$AA:$AA,0)+10))</f>
        <v>0</v>
      </c>
      <c r="AF296" s="376"/>
      <c r="AG296" s="375">
        <f>ABS(INDEX(AG:AG,MATCH(AG292,$AA:$AA,0)+8)+INDEX(AG:AG,MATCH(AG292,$AA:$AA,0)+9)+INDEX(AG:AG,MATCH(AG292,$AA:$AA,0)+10))</f>
        <v>0</v>
      </c>
      <c r="AH296" s="376"/>
      <c r="AI296" s="375">
        <f>ABS(INDEX(AI:AI,MATCH(AI292,$AA:$AA,0)+8)+INDEX(AI:AI,MATCH(AI292,$AA:$AA,0)+9)+INDEX(AI:AI,MATCH(AI292,$AA:$AA,0)+10))</f>
        <v>0</v>
      </c>
      <c r="AJ296" s="376"/>
      <c r="AK296" s="375">
        <f>ABS(INDEX(AK:AK,MATCH(AK292,$AA:$AA,0)+8)+INDEX(AK:AK,MATCH(AK292,$AA:$AA,0)+9)+INDEX(AK:AK,MATCH(AK292,$AA:$AA,0)+10))</f>
        <v>0</v>
      </c>
      <c r="AL296" s="376"/>
      <c r="AM296" s="375">
        <f>ABS(INDEX(AM:AM,MATCH(AM292,$AA:$AA,0)+8)+INDEX(AM:AM,MATCH(AM292,$AA:$AA,0)+9)+INDEX(AM:AM,MATCH(AM292,$AA:$AA,0)+10))</f>
        <v>0</v>
      </c>
      <c r="AN296" s="376"/>
      <c r="AO296" s="375">
        <f>ABS(INDEX(AO:AO,MATCH(AO292,$AA:$AA,0)+8)+INDEX(AO:AO,MATCH(AO292,$AA:$AA,0)+9)+INDEX(AO:AO,MATCH(AO292,$AA:$AA,0)+10))</f>
        <v>0</v>
      </c>
      <c r="AP296" s="376"/>
      <c r="AQ296" s="375">
        <f>ABS(INDEX(AQ:AQ,MATCH(AQ292,$AA:$AA,0)+8)+INDEX(AQ:AQ,MATCH(AQ292,$AA:$AA,0)+9)+INDEX(AQ:AQ,MATCH(AQ292,$AA:$AA,0)+10))</f>
        <v>0</v>
      </c>
      <c r="AR296" s="376"/>
      <c r="AS296" s="375">
        <f>ABS(INDEX(AS:AS,MATCH(AS292,$AA:$AA,0)+8)+INDEX(AS:AS,MATCH(AS292,$AA:$AA,0)+9)+INDEX(AS:AS,MATCH(AS292,$AA:$AA,0)+10))</f>
        <v>0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8"/>
        <v>Spieler 3</v>
      </c>
      <c r="C297" s="367" t="str">
        <f t="shared" si="348"/>
        <v/>
      </c>
      <c r="D297" s="340">
        <f>IF(AC297=301,"",AC297)</f>
        <v>0</v>
      </c>
      <c r="E297" s="340" t="str">
        <f>IF(AD297=0,"",AD297)</f>
        <v/>
      </c>
      <c r="F297" s="340">
        <f>IF(AE297=301,"",AE297)</f>
        <v>0</v>
      </c>
      <c r="G297" s="340" t="str">
        <f>IF(AF297=0,"",AF297)</f>
        <v/>
      </c>
      <c r="H297" s="340">
        <f>IF(AG297=301,"",AG297)</f>
        <v>0</v>
      </c>
      <c r="I297" s="340" t="str">
        <f>IF(AH297=0,"",AH297)</f>
        <v/>
      </c>
      <c r="J297" s="340">
        <f>IF(AI297=301,"",AI297)</f>
        <v>0</v>
      </c>
      <c r="K297" s="340" t="str">
        <f>IF(AJ297=0,"",AJ297)</f>
        <v/>
      </c>
      <c r="L297" s="340">
        <f>IF(AK297=301,"",AK297)</f>
        <v>0</v>
      </c>
      <c r="M297" s="340" t="str">
        <f>IF(AL297=0,"",AL297)</f>
        <v/>
      </c>
      <c r="N297" s="340">
        <f>IF(AM297=301,"",AM297)</f>
        <v>0</v>
      </c>
      <c r="O297" s="340" t="str">
        <f>IF(AN297=0,"",AN297)</f>
        <v/>
      </c>
      <c r="P297" s="340">
        <f>IF(AO297=301,"",AO297)</f>
        <v>0</v>
      </c>
      <c r="Q297" s="340" t="str">
        <f>IF(AP297=0,"",AP297)</f>
        <v/>
      </c>
      <c r="R297" s="340">
        <f>IF(AQ297=301,"",AQ297)</f>
        <v>0</v>
      </c>
      <c r="S297" s="340" t="str">
        <f>IF(AR297=0,"",AR297)</f>
        <v/>
      </c>
      <c r="T297" s="340">
        <f>IF(AS297=301,"",AS297)</f>
        <v>0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0</v>
      </c>
      <c r="AD297" s="376"/>
      <c r="AE297" s="375">
        <f>ABS(INDEX(AE:AE,MATCH(AE292,$AA:$AA,0)+11)+INDEX(AE:AE,MATCH(AE292,$AA:$AA,0)+12)+INDEX(AE:AE,MATCH(AE292,$AA:$AA,0)+13))</f>
        <v>0</v>
      </c>
      <c r="AF297" s="376"/>
      <c r="AG297" s="375">
        <f>ABS(INDEX(AG:AG,MATCH(AG292,$AA:$AA,0)+11)+INDEX(AG:AG,MATCH(AG292,$AA:$AA,0)+12)+INDEX(AG:AG,MATCH(AG292,$AA:$AA,0)+13))</f>
        <v>0</v>
      </c>
      <c r="AH297" s="376"/>
      <c r="AI297" s="375">
        <f>ABS(INDEX(AI:AI,MATCH(AI292,$AA:$AA,0)+11)+INDEX(AI:AI,MATCH(AI292,$AA:$AA,0)+12)+INDEX(AI:AI,MATCH(AI292,$AA:$AA,0)+13))</f>
        <v>0</v>
      </c>
      <c r="AJ297" s="376"/>
      <c r="AK297" s="375">
        <f>ABS(INDEX(AK:AK,MATCH(AK292,$AA:$AA,0)+11)+INDEX(AK:AK,MATCH(AK292,$AA:$AA,0)+12)+INDEX(AK:AK,MATCH(AK292,$AA:$AA,0)+13))</f>
        <v>0</v>
      </c>
      <c r="AL297" s="376"/>
      <c r="AM297" s="375">
        <f>ABS(INDEX(AM:AM,MATCH(AM292,$AA:$AA,0)+11)+INDEX(AM:AM,MATCH(AM292,$AA:$AA,0)+12)+INDEX(AM:AM,MATCH(AM292,$AA:$AA,0)+13))</f>
        <v>0</v>
      </c>
      <c r="AN297" s="376"/>
      <c r="AO297" s="375">
        <f>ABS(INDEX(AO:AO,MATCH(AO292,$AA:$AA,0)+11)+INDEX(AO:AO,MATCH(AO292,$AA:$AA,0)+12)+INDEX(AO:AO,MATCH(AO292,$AA:$AA,0)+13))</f>
        <v>0</v>
      </c>
      <c r="AP297" s="376"/>
      <c r="AQ297" s="375">
        <f>ABS(INDEX(AQ:AQ,MATCH(AQ292,$AA:$AA,0)+11)+INDEX(AQ:AQ,MATCH(AQ292,$AA:$AA,0)+12)+INDEX(AQ:AQ,MATCH(AQ292,$AA:$AA,0)+13))</f>
        <v>0</v>
      </c>
      <c r="AR297" s="376"/>
      <c r="AS297" s="375">
        <f>ABS(INDEX(AS:AS,MATCH(AS292,$AA:$AA,0)+11)+INDEX(AS:AS,MATCH(AS292,$AA:$AA,0)+12)+INDEX(AS:AS,MATCH(AS292,$AA:$AA,0)+13))</f>
        <v>0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8"/>
        <v>Spieler 4</v>
      </c>
      <c r="C298" s="367" t="str">
        <f t="shared" si="348"/>
        <v/>
      </c>
      <c r="D298" s="340">
        <f>IF(AC298=301,"",AC298)</f>
        <v>0</v>
      </c>
      <c r="E298" s="340" t="str">
        <f>IF(AD298=0,"",AD298)</f>
        <v/>
      </c>
      <c r="F298" s="340">
        <f>IF(AE298=301,"",AE298)</f>
        <v>0</v>
      </c>
      <c r="G298" s="340" t="str">
        <f>IF(AF298=0,"",AF298)</f>
        <v/>
      </c>
      <c r="H298" s="340">
        <f>IF(AG298=301,"",AG298)</f>
        <v>0</v>
      </c>
      <c r="I298" s="340" t="str">
        <f>IF(AH298=0,"",AH298)</f>
        <v/>
      </c>
      <c r="J298" s="340">
        <f>IF(AI298=301,"",AI298)</f>
        <v>0</v>
      </c>
      <c r="K298" s="340" t="str">
        <f>IF(AJ298=0,"",AJ298)</f>
        <v/>
      </c>
      <c r="L298" s="340">
        <f>IF(AK298=301,"",AK298)</f>
        <v>0</v>
      </c>
      <c r="M298" s="340" t="str">
        <f>IF(AL298=0,"",AL298)</f>
        <v/>
      </c>
      <c r="N298" s="340">
        <f>IF(AM298=301,"",AM298)</f>
        <v>0</v>
      </c>
      <c r="O298" s="340" t="str">
        <f>IF(AN298=0,"",AN298)</f>
        <v/>
      </c>
      <c r="P298" s="340">
        <f>IF(AO298=301,"",AO298)</f>
        <v>0</v>
      </c>
      <c r="Q298" s="340" t="str">
        <f>IF(AP298=0,"",AP298)</f>
        <v/>
      </c>
      <c r="R298" s="340">
        <f>IF(AQ298=301,"",AQ298)</f>
        <v>0</v>
      </c>
      <c r="S298" s="340" t="str">
        <f>IF(AR298=0,"",AR298)</f>
        <v/>
      </c>
      <c r="T298" s="340">
        <f>IF(AS298=301,"",AS298)</f>
        <v>0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0</v>
      </c>
      <c r="AD298" s="376"/>
      <c r="AE298" s="375">
        <f>ABS(INDEX(AE:AE,MATCH(AE292,$AA:$AA,0)+14)+INDEX(AE:AE,MATCH(AE292,$AA:$AA,0)+15)+INDEX(AE:AE,MATCH(AE292,$AA:$AA,0)+16))</f>
        <v>0</v>
      </c>
      <c r="AF298" s="376"/>
      <c r="AG298" s="375">
        <f>ABS(INDEX(AG:AG,MATCH(AG292,$AA:$AA,0)+14)+INDEX(AG:AG,MATCH(AG292,$AA:$AA,0)+15)+INDEX(AG:AG,MATCH(AG292,$AA:$AA,0)+16))</f>
        <v>0</v>
      </c>
      <c r="AH298" s="376"/>
      <c r="AI298" s="375">
        <f>ABS(INDEX(AI:AI,MATCH(AI292,$AA:$AA,0)+14)+INDEX(AI:AI,MATCH(AI292,$AA:$AA,0)+15)+INDEX(AI:AI,MATCH(AI292,$AA:$AA,0)+16))</f>
        <v>0</v>
      </c>
      <c r="AJ298" s="376"/>
      <c r="AK298" s="375">
        <f>ABS(INDEX(AK:AK,MATCH(AK292,$AA:$AA,0)+14)+INDEX(AK:AK,MATCH(AK292,$AA:$AA,0)+15)+INDEX(AK:AK,MATCH(AK292,$AA:$AA,0)+16))</f>
        <v>0</v>
      </c>
      <c r="AL298" s="376"/>
      <c r="AM298" s="375">
        <f>ABS(INDEX(AM:AM,MATCH(AM292,$AA:$AA,0)+14)+INDEX(AM:AM,MATCH(AM292,$AA:$AA,0)+15)+INDEX(AM:AM,MATCH(AM292,$AA:$AA,0)+16))</f>
        <v>0</v>
      </c>
      <c r="AN298" s="376"/>
      <c r="AO298" s="375">
        <f>ABS(INDEX(AO:AO,MATCH(AO292,$AA:$AA,0)+14)+INDEX(AO:AO,MATCH(AO292,$AA:$AA,0)+15)+INDEX(AO:AO,MATCH(AO292,$AA:$AA,0)+16))</f>
        <v>0</v>
      </c>
      <c r="AP298" s="376"/>
      <c r="AQ298" s="375">
        <f>ABS(INDEX(AQ:AQ,MATCH(AQ292,$AA:$AA,0)+14)+INDEX(AQ:AQ,MATCH(AQ292,$AA:$AA,0)+15)+INDEX(AQ:AQ,MATCH(AQ292,$AA:$AA,0)+16))</f>
        <v>0</v>
      </c>
      <c r="AR298" s="376"/>
      <c r="AS298" s="375">
        <f>ABS(INDEX(AS:AS,MATCH(AS292,$AA:$AA,0)+14)+INDEX(AS:AS,MATCH(AS292,$AA:$AA,0)+15)+INDEX(AS:AS,MATCH(AS292,$AA:$AA,0)+16))</f>
        <v>0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8"/>
        <v>Gesamt</v>
      </c>
      <c r="C299" s="356" t="str">
        <f t="shared" si="348"/>
        <v/>
      </c>
      <c r="D299" s="339">
        <f>IF(AC299=1505,"",AC299)</f>
        <v>0</v>
      </c>
      <c r="E299" s="339" t="str">
        <f>IF(AD299=0,"",AD299)</f>
        <v/>
      </c>
      <c r="F299" s="339">
        <f>IF(AE299=1505,"",AE299)</f>
        <v>0</v>
      </c>
      <c r="G299" s="339" t="str">
        <f>IF(AF299=0,"",AF299)</f>
        <v/>
      </c>
      <c r="H299" s="339">
        <f>IF(AG299=1505,"",AG299)</f>
        <v>0</v>
      </c>
      <c r="I299" s="339" t="str">
        <f>IF(AH299=0,"",AH299)</f>
        <v/>
      </c>
      <c r="J299" s="339">
        <f>IF(AI299=1505,"",AI299)</f>
        <v>0</v>
      </c>
      <c r="K299" s="339" t="str">
        <f>IF(AJ299=0,"",AJ299)</f>
        <v/>
      </c>
      <c r="L299" s="339">
        <f>IF(AK299=1505,"",AK299)</f>
        <v>0</v>
      </c>
      <c r="M299" s="339" t="str">
        <f>IF(AL299=0,"",AL299)</f>
        <v/>
      </c>
      <c r="N299" s="339">
        <f>IF(AM299=1505,"",AM299)</f>
        <v>0</v>
      </c>
      <c r="O299" s="339" t="str">
        <f>IF(AN299=0,"",AN299)</f>
        <v/>
      </c>
      <c r="P299" s="339">
        <f>IF(AO299=1505,"",AO299)</f>
        <v>0</v>
      </c>
      <c r="Q299" s="339" t="str">
        <f>IF(AP299=0,"",AP299)</f>
        <v/>
      </c>
      <c r="R299" s="339">
        <f>IF(AQ299=1505,"",AQ299)</f>
        <v>0</v>
      </c>
      <c r="S299" s="339" t="str">
        <f>IF(AR299=0,"",AR299)</f>
        <v/>
      </c>
      <c r="T299" s="339">
        <f>IF(AS299=1505,"",AS299)</f>
        <v>0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0</v>
      </c>
      <c r="AD299" s="356"/>
      <c r="AE299" s="355">
        <f>SUM(AE295:AE298)</f>
        <v>0</v>
      </c>
      <c r="AF299" s="356"/>
      <c r="AG299" s="355">
        <f>SUM(AG295:AG298)</f>
        <v>0</v>
      </c>
      <c r="AH299" s="356"/>
      <c r="AI299" s="355">
        <f>SUM(AI295:AI298)</f>
        <v>0</v>
      </c>
      <c r="AJ299" s="356"/>
      <c r="AK299" s="355">
        <f>SUM(AK295:AK298)</f>
        <v>0</v>
      </c>
      <c r="AL299" s="356"/>
      <c r="AM299" s="355">
        <f>SUM(AM295:AM298)</f>
        <v>0</v>
      </c>
      <c r="AN299" s="356"/>
      <c r="AO299" s="355">
        <f>SUM(AO295:AO298)</f>
        <v>0</v>
      </c>
      <c r="AP299" s="356"/>
      <c r="AQ299" s="355">
        <f>SUM(AQ295:AQ298)</f>
        <v>0</v>
      </c>
      <c r="AR299" s="356"/>
      <c r="AS299" s="355">
        <f>SUM(AS295:AS298)</f>
        <v>0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5">
      <c r="A2" s="384" t="str">
        <f>"Saison "&amp;Spielorte!C18&amp;"     -     Spieltag "&amp;Erfassung5!AS2&amp;"     -     "&amp;Erfassung5!AT1</f>
        <v>Saison 2024/2025     -     Spieltag 5     -     15.03./16.03.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5">
      <c r="A3" s="384" t="str">
        <f>+Erfassung5!AE2</f>
        <v>Brunnthal Max Munich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BC Comet Nürnberg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 t="e">
        <f>INDEX(TabGes4!K:K,MATCH($B7,TabGes4!$B:$B,0))+U7</f>
        <v>#N/A</v>
      </c>
      <c r="AB7" s="225" t="e">
        <f>INDEX(TabGes4!L:L,MATCH($B7,TabGes4!$B:$B,0))+V7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INDEX(Tabelle4!AE:AE,MATCH(B7,Tabelle4!B:B,0))+SUMIF(Erfassung5!BU:BU,B7,Erfassung5!BF:BF)</f>
        <v>72</v>
      </c>
    </row>
    <row r="8" spans="1:31" ht="42" customHeight="1" thickBot="1" x14ac:dyDescent="0.3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3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3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3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3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3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3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3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3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6" x14ac:dyDescent="0.3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5">
      <c r="C20" s="381"/>
      <c r="D20" s="381"/>
      <c r="E20" s="381"/>
      <c r="F20" s="381"/>
      <c r="G20" s="381"/>
      <c r="H20" s="381"/>
    </row>
    <row r="21" spans="2:23" x14ac:dyDescent="0.25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BC Comet Nürnberg</v>
      </c>
      <c r="N21" s="133">
        <f>IFERROR(ROUND(INDEX(Erfassung5!BT:BT,MATCH(1,Erfassung5!BV:BV,0)),0),"")</f>
        <v>0</v>
      </c>
    </row>
    <row r="22" spans="2:23" x14ac:dyDescent="0.25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BC Comet Nürnberg</v>
      </c>
      <c r="N24" s="382" t="str">
        <f>IFERROR(ROUND(INDEX(Erfassung5!BW:BW,MATCH(1,Erfassung5!BZ:BZ,0)),0),"")&amp;"  /  "&amp;ROUND(IFERROR(ROUND(INDEX(Erfassung5!BW:BW,MATCH(1,Erfassung5!BZ:BZ,0)),0),"")/9,2)</f>
        <v>0  /  0</v>
      </c>
      <c r="O24" s="382"/>
      <c r="P24" s="382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4" t="str">
        <f>"Saison "&amp;Spielorte!C18&amp;"     -     Spieltag "&amp;Erfassung5!AS2&amp;"     -     "&amp;Erfassung5!AT1</f>
        <v>Saison 2024/2025     -     Spieltag 5     -     15.03./16.03.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0"/>
      <c r="O4" s="33"/>
    </row>
    <row r="5" spans="1:31" x14ac:dyDescent="0.25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9" t="s">
        <v>1823</v>
      </c>
      <c r="J5" s="378"/>
      <c r="K5" s="379" t="s">
        <v>1824</v>
      </c>
      <c r="L5" s="378"/>
      <c r="M5" s="377" t="s">
        <v>1799</v>
      </c>
      <c r="N5" s="378"/>
      <c r="O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6"/>
    </row>
    <row r="7" spans="1:31" ht="42" customHeight="1" thickBot="1" x14ac:dyDescent="0.3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3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3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3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3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3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3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3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3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3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0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0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3921</v>
      </c>
      <c r="N2">
        <f>INDEX(SchnittGes4!N:N,MATCH(L2,SchnittGes4!L:L,0))+INDEX(Schnitt5!N:N,MATCH(L2,Schnitt5!L:L,0))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INDEX(SchnittGes4!M:M,MATCH(L3,SchnittGes4!L:L,0))+INDEX(Schnitt5!M:M,MATCH(L3,Schnitt5!L:L,0))</f>
        <v>2745</v>
      </c>
      <c r="N3">
        <f>INDEX(SchnittGes4!N:N,MATCH(L3,SchnittGes4!L:L,0))+INDEX(Schnitt5!N:N,MATCH(L3,Schnitt5!L:L,0))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3678</v>
      </c>
      <c r="N4">
        <f>INDEX(SchnittGes4!N:N,MATCH(L4,SchnittGes4!L:L,0))+INDEX(Schnitt5!N:N,MATCH(L4,Schnitt5!L:L,0))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INDEX(SchnittGes4!M:M,MATCH(L5,SchnittGes4!L:L,0))+INDEX(Schnitt5!M:M,MATCH(L5,Schnitt5!L:L,0))</f>
        <v>3212</v>
      </c>
      <c r="N5">
        <f>INDEX(SchnittGes4!N:N,MATCH(L5,SchnittGes4!L:L,0))+INDEX(Schnitt5!N:N,MATCH(L5,Schnitt5!L:L,0))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INDEX(SchnittGes4!M:M,MATCH(L6,SchnittGes4!L:L,0))+INDEX(Schnitt5!M:M,MATCH(L6,Schnitt5!L:L,0))</f>
        <v>1550</v>
      </c>
      <c r="N6">
        <f>INDEX(SchnittGes4!N:N,MATCH(L6,SchnittGes4!L:L,0))+INDEX(Schnitt5!N:N,MATCH(L6,Schnitt5!L:L,0))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INDEX(SchnittGes4!M:M,MATCH(L7,SchnittGes4!L:L,0))+INDEX(Schnitt5!M:M,MATCH(L7,Schnitt5!L:L,0))</f>
        <v>3058</v>
      </c>
      <c r="N7">
        <f>INDEX(SchnittGes4!N:N,MATCH(L7,SchnittGes4!L:L,0))+INDEX(Schnitt5!N:N,MATCH(L7,Schnitt5!L:L,0))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INDEX(SchnittGes4!M:M,MATCH(L8,SchnittGes4!L:L,0))+INDEX(Schnitt5!M:M,MATCH(L8,Schnitt5!L:L,0))</f>
        <v>0</v>
      </c>
      <c r="N8">
        <f>INDEX(SchnittGes4!N:N,MATCH(L8,SchnittGes4!L:L,0))+INDEX(Schnitt5!N:N,MATCH(L8,Schnitt5!L:L,0))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INDEX(SchnittGes4!M:M,MATCH(L9,SchnittGes4!L:L,0))+INDEX(Schnitt5!M:M,MATCH(L9,Schnitt5!L:L,0))</f>
        <v>3463</v>
      </c>
      <c r="N9">
        <f>INDEX(SchnittGes4!N:N,MATCH(L9,SchnittGes4!L:L,0))+INDEX(Schnitt5!N:N,MATCH(L9,Schnitt5!L:L,0))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INDEX(SchnittGes4!M:M,MATCH(L10,SchnittGes4!L:L,0))+INDEX(Schnitt5!M:M,MATCH(L10,Schnitt5!L:L,0))</f>
        <v>3220</v>
      </c>
      <c r="N10">
        <f>INDEX(SchnittGes4!N:N,MATCH(L10,SchnittGes4!L:L,0))+INDEX(Schnitt5!N:N,MATCH(L10,Schnitt5!L:L,0))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INDEX(SchnittGes4!M:M,MATCH(L11,SchnittGes4!L:L,0))+INDEX(Schnitt5!M:M,MATCH(L11,Schnitt5!L:L,0))</f>
        <v>0</v>
      </c>
      <c r="N11">
        <f>INDEX(SchnittGes4!N:N,MATCH(L11,SchnittGes4!L:L,0))+INDEX(Schnitt5!N:N,MATCH(L11,Schnitt5!L:L,0))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INDEX(SchnittGes4!M:M,MATCH(L12,SchnittGes4!L:L,0))+INDEX(Schnitt5!M:M,MATCH(L12,Schnitt5!L:L,0))</f>
        <v>3362</v>
      </c>
      <c r="N12">
        <f>INDEX(SchnittGes4!N:N,MATCH(L12,SchnittGes4!L:L,0))+INDEX(Schnitt5!N:N,MATCH(L12,Schnitt5!L:L,0))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INDEX(SchnittGes4!M:M,MATCH(L13,SchnittGes4!L:L,0))+INDEX(Schnitt5!M:M,MATCH(L13,Schnitt5!L:L,0))</f>
        <v>3606</v>
      </c>
      <c r="N13">
        <f>INDEX(SchnittGes4!N:N,MATCH(L13,SchnittGes4!L:L,0))+INDEX(Schnitt5!N:N,MATCH(L13,Schnitt5!L:L,0))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INDEX(SchnittGes4!M:M,MATCH(L14,SchnittGes4!L:L,0))+INDEX(Schnitt5!M:M,MATCH(L14,Schnitt5!L:L,0))</f>
        <v>0</v>
      </c>
      <c r="N14">
        <f>INDEX(SchnittGes4!N:N,MATCH(L14,SchnittGes4!L:L,0))+INDEX(Schnitt5!N:N,MATCH(L14,Schnitt5!L:L,0))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INDEX(SchnittGes4!M:M,MATCH(L15,SchnittGes4!L:L,0))+INDEX(Schnitt5!M:M,MATCH(L15,Schnitt5!L:L,0))</f>
        <v>2052</v>
      </c>
      <c r="N15">
        <f>INDEX(SchnittGes4!N:N,MATCH(L15,SchnittGes4!L:L,0))+INDEX(Schnitt5!N:N,MATCH(L15,Schnitt5!L:L,0))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INDEX(SchnittGes4!M:M,MATCH(L16,SchnittGes4!L:L,0))+INDEX(Schnitt5!M:M,MATCH(L16,Schnitt5!L:L,0))</f>
        <v>2837</v>
      </c>
      <c r="N16">
        <f>INDEX(SchnittGes4!N:N,MATCH(L16,SchnittGes4!L:L,0))+INDEX(Schnitt5!N:N,MATCH(L16,Schnitt5!L:L,0))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INDEX(SchnittGes4!M:M,MATCH(L17,SchnittGes4!L:L,0))+INDEX(Schnitt5!M:M,MATCH(L17,Schnitt5!L:L,0))</f>
        <v>2057</v>
      </c>
      <c r="N17">
        <f>INDEX(SchnittGes4!N:N,MATCH(L17,SchnittGes4!L:L,0))+INDEX(Schnitt5!N:N,MATCH(L17,Schnitt5!L:L,0))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INDEX(SchnittGes4!M:M,MATCH(L18,SchnittGes4!L:L,0))+INDEX(Schnitt5!M:M,MATCH(L18,Schnitt5!L:L,0))</f>
        <v>3789</v>
      </c>
      <c r="N18">
        <f>INDEX(SchnittGes4!N:N,MATCH(L18,SchnittGes4!L:L,0))+INDEX(Schnitt5!N:N,MATCH(L18,Schnitt5!L:L,0))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INDEX(SchnittGes4!M:M,MATCH(L19,SchnittGes4!L:L,0))+INDEX(Schnitt5!M:M,MATCH(L19,Schnitt5!L:L,0))</f>
        <v>2389</v>
      </c>
      <c r="N19">
        <f>INDEX(SchnittGes4!N:N,MATCH(L19,SchnittGes4!L:L,0))+INDEX(Schnitt5!N:N,MATCH(L19,Schnitt5!L:L,0))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INDEX(SchnittGes4!M:M,MATCH(L20,SchnittGes4!L:L,0))+INDEX(Schnitt5!M:M,MATCH(L20,Schnitt5!L:L,0))</f>
        <v>2169</v>
      </c>
      <c r="N20">
        <f>INDEX(SchnittGes4!N:N,MATCH(L20,SchnittGes4!L:L,0))+INDEX(Schnitt5!N:N,MATCH(L20,Schnitt5!L:L,0))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INDEX(SchnittGes4!M:M,MATCH(L21,SchnittGes4!L:L,0))+INDEX(Schnitt5!M:M,MATCH(L21,Schnitt5!L:L,0))</f>
        <v>3805</v>
      </c>
      <c r="N21">
        <f>INDEX(SchnittGes4!N:N,MATCH(L21,SchnittGes4!L:L,0))+INDEX(Schnitt5!N:N,MATCH(L21,Schnitt5!L:L,0))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INDEX(SchnittGes4!M:M,MATCH(L22,SchnittGes4!L:L,0))+INDEX(Schnitt5!M:M,MATCH(L22,Schnitt5!L:L,0))</f>
        <v>300</v>
      </c>
      <c r="N22">
        <f>INDEX(SchnittGes4!N:N,MATCH(L22,SchnittGes4!L:L,0))+INDEX(Schnitt5!N:N,MATCH(L22,Schnitt5!L:L,0))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INDEX(SchnittGes4!M:M,MATCH(L23,SchnittGes4!L:L,0))+INDEX(Schnitt5!M:M,MATCH(L23,Schnitt5!L:L,0))</f>
        <v>2095</v>
      </c>
      <c r="N23">
        <f>INDEX(SchnittGes4!N:N,MATCH(L23,SchnittGes4!L:L,0))+INDEX(Schnitt5!N:N,MATCH(L23,Schnitt5!L:L,0))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INDEX(SchnittGes4!M:M,MATCH(L24,SchnittGes4!L:L,0))+INDEX(Schnitt5!M:M,MATCH(L24,Schnitt5!L:L,0))</f>
        <v>3409</v>
      </c>
      <c r="N24">
        <f>INDEX(SchnittGes4!N:N,MATCH(L24,SchnittGes4!L:L,0))+INDEX(Schnitt5!N:N,MATCH(L24,Schnitt5!L:L,0))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INDEX(SchnittGes4!M:M,MATCH(L25,SchnittGes4!L:L,0))+INDEX(Schnitt5!M:M,MATCH(L25,Schnitt5!L:L,0))</f>
        <v>3044</v>
      </c>
      <c r="N25">
        <f>INDEX(SchnittGes4!N:N,MATCH(L25,SchnittGes4!L:L,0))+INDEX(Schnitt5!N:N,MATCH(L25,Schnitt5!L:L,0))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INDEX(SchnittGes4!M:M,MATCH(L26,SchnittGes4!L:L,0))+INDEX(Schnitt5!M:M,MATCH(L26,Schnitt5!L:L,0))</f>
        <v>1805</v>
      </c>
      <c r="N26">
        <f>INDEX(SchnittGes4!N:N,MATCH(L26,SchnittGes4!L:L,0))+INDEX(Schnitt5!N:N,MATCH(L26,Schnitt5!L:L,0))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INDEX(SchnittGes4!M:M,MATCH(L27,SchnittGes4!L:L,0))+INDEX(Schnitt5!M:M,MATCH(L27,Schnitt5!L:L,0))</f>
        <v>3543</v>
      </c>
      <c r="N27">
        <f>INDEX(SchnittGes4!N:N,MATCH(L27,SchnittGes4!L:L,0))+INDEX(Schnitt5!N:N,MATCH(L27,Schnitt5!L:L,0))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INDEX(SchnittGes4!M:M,MATCH(L29,SchnittGes4!L:L,0))+INDEX(Schnitt5!M:M,MATCH(L29,Schnitt5!L:L,0))</f>
        <v>3657</v>
      </c>
      <c r="N29">
        <f>INDEX(SchnittGes4!N:N,MATCH(L29,SchnittGes4!L:L,0))+INDEX(Schnitt5!N:N,MATCH(L29,Schnitt5!L:L,0))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INDEX(SchnittGes4!M:M,MATCH(L30,SchnittGes4!L:L,0))+INDEX(Schnitt5!M:M,MATCH(L30,Schnitt5!L:L,0))</f>
        <v>3596</v>
      </c>
      <c r="N30">
        <f>INDEX(SchnittGes4!N:N,MATCH(L30,SchnittGes4!L:L,0))+INDEX(Schnitt5!N:N,MATCH(L30,Schnitt5!L:L,0))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INDEX(SchnittGes4!M:M,MATCH(L31,SchnittGes4!L:L,0))+INDEX(Schnitt5!M:M,MATCH(L31,Schnitt5!L:L,0))</f>
        <v>1823</v>
      </c>
      <c r="N31">
        <f>INDEX(SchnittGes4!N:N,MATCH(L31,SchnittGes4!L:L,0))+INDEX(Schnitt5!N:N,MATCH(L31,Schnitt5!L:L,0))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INDEX(SchnittGes4!M:M,MATCH(L32,SchnittGes4!L:L,0))+INDEX(Schnitt5!M:M,MATCH(L32,Schnitt5!L:L,0))</f>
        <v>0</v>
      </c>
      <c r="N32">
        <f>INDEX(SchnittGes4!N:N,MATCH(L32,SchnittGes4!L:L,0))+INDEX(Schnitt5!N:N,MATCH(L32,Schnitt5!L:L,0))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INDEX(SchnittGes4!M:M,MATCH(L33,SchnittGes4!L:L,0))+INDEX(Schnitt5!M:M,MATCH(L33,Schnitt5!L:L,0))</f>
        <v>1444</v>
      </c>
      <c r="N33">
        <f>INDEX(SchnittGes4!N:N,MATCH(L33,SchnittGes4!L:L,0))+INDEX(Schnitt5!N:N,MATCH(L33,Schnitt5!L:L,0))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INDEX(SchnittGes4!M:M,MATCH(L36,SchnittGes4!L:L,0))+INDEX(Schnitt5!M:M,MATCH(L36,Schnitt5!L:L,0))</f>
        <v>2609</v>
      </c>
      <c r="N36">
        <f>INDEX(SchnittGes4!N:N,MATCH(L36,SchnittGes4!L:L,0))+INDEX(Schnitt5!N:N,MATCH(L36,Schnitt5!L:L,0))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INDEX(SchnittGes4!M:M,MATCH(L37,SchnittGes4!L:L,0))+INDEX(Schnitt5!M:M,MATCH(L37,Schnitt5!L:L,0))</f>
        <v>2919</v>
      </c>
      <c r="N37">
        <f>INDEX(SchnittGes4!N:N,MATCH(L37,SchnittGes4!L:L,0))+INDEX(Schnitt5!N:N,MATCH(L37,Schnitt5!L:L,0))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INDEX(SchnittGes4!M:M,MATCH(L38,SchnittGes4!L:L,0))+INDEX(Schnitt5!M:M,MATCH(L38,Schnitt5!L:L,0))</f>
        <v>1285</v>
      </c>
      <c r="N38">
        <f>INDEX(SchnittGes4!N:N,MATCH(L38,SchnittGes4!L:L,0))+INDEX(Schnitt5!N:N,MATCH(L38,Schnitt5!L:L,0))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INDEX(SchnittGes4!M:M,MATCH(L39,SchnittGes4!L:L,0))+INDEX(Schnitt5!M:M,MATCH(L39,Schnitt5!L:L,0))</f>
        <v>1427</v>
      </c>
      <c r="N39">
        <f>INDEX(SchnittGes4!N:N,MATCH(L39,SchnittGes4!L:L,0))+INDEX(Schnitt5!N:N,MATCH(L39,Schnitt5!L:L,0))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INDEX(SchnittGes4!M:M,MATCH(L40,SchnittGes4!L:L,0))+INDEX(Schnitt5!M:M,MATCH(L40,Schnitt5!L:L,0))</f>
        <v>3471</v>
      </c>
      <c r="N40">
        <f>INDEX(SchnittGes4!N:N,MATCH(L40,SchnittGes4!L:L,0))+INDEX(Schnitt5!N:N,MATCH(L40,Schnitt5!L:L,0))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INDEX(SchnittGes4!M:M,MATCH(L41,SchnittGes4!L:L,0))+INDEX(Schnitt5!M:M,MATCH(L41,Schnitt5!L:L,0))</f>
        <v>3662</v>
      </c>
      <c r="N41">
        <f>INDEX(SchnittGes4!N:N,MATCH(L41,SchnittGes4!L:L,0))+INDEX(Schnitt5!N:N,MATCH(L41,Schnitt5!L:L,0))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INDEX(SchnittGes4!M:M,MATCH(L42,SchnittGes4!L:L,0))+INDEX(Schnitt5!M:M,MATCH(L42,Schnitt5!L:L,0))</f>
        <v>3174</v>
      </c>
      <c r="N42">
        <f>INDEX(SchnittGes4!N:N,MATCH(L42,SchnittGes4!L:L,0))+INDEX(Schnitt5!N:N,MATCH(L42,Schnitt5!L:L,0))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INDEX(SchnittGes4!M:M,MATCH(L43,SchnittGes4!L:L,0))+INDEX(Schnitt5!M:M,MATCH(L43,Schnitt5!L:L,0))</f>
        <v>3333</v>
      </c>
      <c r="N43">
        <f>INDEX(SchnittGes4!N:N,MATCH(L43,SchnittGes4!L:L,0))+INDEX(Schnitt5!N:N,MATCH(L43,Schnitt5!L:L,0))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INDEX(SchnittGes4!M:M,MATCH(L44,SchnittGes4!L:L,0))+INDEX(Schnitt5!M:M,MATCH(L44,Schnitt5!L:L,0))</f>
        <v>1890</v>
      </c>
      <c r="N44">
        <f>INDEX(SchnittGes4!N:N,MATCH(L44,SchnittGes4!L:L,0))+INDEX(Schnitt5!N:N,MATCH(L44,Schnitt5!L:L,0))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INDEX(SchnittGes4!M:M,MATCH(L45,SchnittGes4!L:L,0))+INDEX(Schnitt5!M:M,MATCH(L45,Schnitt5!L:L,0))</f>
        <v>1956</v>
      </c>
      <c r="N45">
        <f>INDEX(SchnittGes4!N:N,MATCH(L45,SchnittGes4!L:L,0))+INDEX(Schnitt5!N:N,MATCH(L45,Schnitt5!L:L,0))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INDEX(SchnittGes4!M:M,MATCH(L46,SchnittGes4!L:L,0))+INDEX(Schnitt5!M:M,MATCH(L46,Schnitt5!L:L,0))</f>
        <v>3697</v>
      </c>
      <c r="N46">
        <f>INDEX(SchnittGes4!N:N,MATCH(L46,SchnittGes4!L:L,0))+INDEX(Schnitt5!N:N,MATCH(L46,Schnitt5!L:L,0))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INDEX(SchnittGes4!M:M,MATCH(L47,SchnittGes4!L:L,0))+INDEX(Schnitt5!M:M,MATCH(L47,Schnitt5!L:L,0))</f>
        <v>3031</v>
      </c>
      <c r="N47">
        <f>INDEX(SchnittGes4!N:N,MATCH(L47,SchnittGes4!L:L,0))+INDEX(Schnitt5!N:N,MATCH(L47,Schnitt5!L:L,0))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INDEX(SchnittGes4!M:M,MATCH(L48,SchnittGes4!L:L,0))+INDEX(Schnitt5!M:M,MATCH(L48,Schnitt5!L:L,0))</f>
        <v>1157</v>
      </c>
      <c r="N48">
        <f>INDEX(SchnittGes4!N:N,MATCH(L48,SchnittGes4!L:L,0))+INDEX(Schnitt5!N:N,MATCH(L48,Schnitt5!L:L,0))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INDEX(SchnittGes4!M:M,MATCH(L50,SchnittGes4!L:L,0))+INDEX(Schnitt5!M:M,MATCH(L50,Schnitt5!L:L,0))</f>
        <v>3008</v>
      </c>
      <c r="N50">
        <f>INDEX(SchnittGes4!N:N,MATCH(L50,SchnittGes4!L:L,0))+INDEX(Schnitt5!N:N,MATCH(L50,Schnitt5!L:L,0))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INDEX(SchnittGes4!M:M,MATCH(L54,SchnittGes4!L:L,0))+INDEX(Schnitt5!M:M,MATCH(L54,Schnitt5!L:L,0))</f>
        <v>1774</v>
      </c>
      <c r="N54">
        <f>INDEX(SchnittGes4!N:N,MATCH(L54,SchnittGes4!L:L,0))+INDEX(Schnitt5!N:N,MATCH(L54,Schnitt5!L:L,0))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INDEX(SchnittGes4!M:M,MATCH(L55,SchnittGes4!L:L,0))+INDEX(Schnitt5!M:M,MATCH(L55,Schnitt5!L:L,0))</f>
        <v>1848</v>
      </c>
      <c r="N55">
        <f>INDEX(SchnittGes4!N:N,MATCH(L55,SchnittGes4!L:L,0))+INDEX(Schnitt5!N:N,MATCH(L55,Schnitt5!L:L,0))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INDEX(SchnittGes4!M:M,MATCH(L56,SchnittGes4!L:L,0))+INDEX(Schnitt5!M:M,MATCH(L56,Schnitt5!L:L,0))</f>
        <v>3721</v>
      </c>
      <c r="N56">
        <f>INDEX(SchnittGes4!N:N,MATCH(L56,SchnittGes4!L:L,0))+INDEX(Schnitt5!N:N,MATCH(L56,Schnitt5!L:L,0))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INDEX(SchnittGes4!M:M,MATCH(L57,SchnittGes4!L:L,0))+INDEX(Schnitt5!M:M,MATCH(L57,Schnitt5!L:L,0))</f>
        <v>2155</v>
      </c>
      <c r="N57">
        <f>INDEX(SchnittGes4!N:N,MATCH(L57,SchnittGes4!L:L,0))+INDEX(Schnitt5!N:N,MATCH(L57,Schnitt5!L:L,0))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INDEX(SchnittGes4!M:M,MATCH(L58,SchnittGes4!L:L,0))+INDEX(Schnitt5!M:M,MATCH(L58,Schnitt5!L:L,0))</f>
        <v>1951</v>
      </c>
      <c r="N58">
        <f>INDEX(SchnittGes4!N:N,MATCH(L58,SchnittGes4!L:L,0))+INDEX(Schnitt5!N:N,MATCH(L58,Schnitt5!L:L,0))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INDEX(SchnittGes4!M:M,MATCH(L59,SchnittGes4!L:L,0))+INDEX(Schnitt5!M:M,MATCH(L59,Schnitt5!L:L,0))</f>
        <v>2429</v>
      </c>
      <c r="N59">
        <f>INDEX(SchnittGes4!N:N,MATCH(L59,SchnittGes4!L:L,0))+INDEX(Schnitt5!N:N,MATCH(L59,Schnitt5!L:L,0))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INDEX(SchnittGes4!M:M,MATCH(L60,SchnittGes4!L:L,0))+INDEX(Schnitt5!M:M,MATCH(L60,Schnitt5!L:L,0))</f>
        <v>2060</v>
      </c>
      <c r="N60">
        <f>INDEX(SchnittGes4!N:N,MATCH(L60,SchnittGes4!L:L,0))+INDEX(Schnitt5!N:N,MATCH(L60,Schnitt5!L:L,0))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INDEX(SchnittGes4!M:M,MATCH(L62,SchnittGes4!L:L,0))+INDEX(Schnitt5!M:M,MATCH(L62,Schnitt5!L:L,0))</f>
        <v>459</v>
      </c>
      <c r="N62">
        <f>INDEX(SchnittGes4!N:N,MATCH(L62,SchnittGes4!L:L,0))+INDEX(Schnitt5!N:N,MATCH(L62,Schnitt5!L:L,0))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INDEX(SchnittGes4!M:M,MATCH(L65,SchnittGes4!L:L,0))+INDEX(Schnitt5!M:M,MATCH(L65,Schnitt5!L:L,0))</f>
        <v>1308</v>
      </c>
      <c r="N65">
        <f>INDEX(SchnittGes4!N:N,MATCH(L65,SchnittGes4!L:L,0))+INDEX(Schnitt5!N:N,MATCH(L65,Schnitt5!L:L,0))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INDEX(SchnittGes4!M:M,MATCH(L66,SchnittGes4!L:L,0))+INDEX(Schnitt5!M:M,MATCH(L66,Schnitt5!L:L,0))</f>
        <v>1157</v>
      </c>
      <c r="N66">
        <f>INDEX(SchnittGes4!N:N,MATCH(L66,SchnittGes4!L:L,0))+INDEX(Schnitt5!N:N,MATCH(L66,Schnitt5!L:L,0))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INDEX(SchnittGes4!M:M,MATCH(L67,SchnittGes4!L:L,0))+INDEX(Schnitt5!M:M,MATCH(L67,Schnitt5!L:L,0))</f>
        <v>586</v>
      </c>
      <c r="N67">
        <f>INDEX(SchnittGes4!N:N,MATCH(L67,SchnittGes4!L:L,0))+INDEX(Schnitt5!N:N,MATCH(L67,Schnitt5!L:L,0))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0</v>
      </c>
      <c r="M68">
        <f>INDEX(SchnittGes4!M:M,MATCH(L68,SchnittGes4!L:L,0))+INDEX(Schnitt5!M:M,MATCH(L68,Schnitt5!L:L,0))</f>
        <v>0</v>
      </c>
      <c r="N68">
        <f>INDEX(SchnittGes4!N:N,MATCH(L68,SchnittGes4!L:L,0))+INDEX(Schnitt5!N:N,MATCH(L68,Schnitt5!L:L,0))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0</v>
      </c>
      <c r="M69">
        <f>INDEX(SchnittGes4!M:M,MATCH(L69,SchnittGes4!L:L,0))+INDEX(Schnitt5!M:M,MATCH(L69,Schnitt5!L:L,0))</f>
        <v>0</v>
      </c>
      <c r="N69">
        <f>INDEX(SchnittGes4!N:N,MATCH(L69,SchnittGes4!L:L,0))+INDEX(Schnitt5!N:N,MATCH(L69,Schnitt5!L:L,0))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INDEX(SchnittGes4!M:M,MATCH(L70,SchnittGes4!L:L,0))+INDEX(Schnitt5!M:M,MATCH(L70,Schnitt5!L:L,0))</f>
        <v>0</v>
      </c>
      <c r="N70">
        <f>INDEX(SchnittGes4!N:N,MATCH(L70,SchnittGes4!L:L,0))+INDEX(Schnitt5!N:N,MATCH(L70,Schnitt5!L:L,0))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INDEX(SchnittGes4!M:M,MATCH(L71,SchnittGes4!L:L,0))+INDEX(Schnitt5!M:M,MATCH(L71,Schnitt5!L:L,0))</f>
        <v>0</v>
      </c>
      <c r="N71">
        <f>INDEX(SchnittGes4!N:N,MATCH(L71,SchnittGes4!L:L,0))+INDEX(Schnitt5!N:N,MATCH(L71,Schnitt5!L:L,0))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+Spielzettel6!T2</f>
        <v>6</v>
      </c>
      <c r="F6" s="318"/>
      <c r="P6" s="140" t="s">
        <v>1838</v>
      </c>
      <c r="Q6" s="319" t="str">
        <f>+Spielzettel6!U1</f>
        <v>05.04./06.04.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+Spielzettel6!F2</f>
        <v>Dettelbach Extreme Bowlingarena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+Spielzettel6!F1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/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32"/>
      <c r="G31" s="332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27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31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33"/>
      <c r="G37" s="333"/>
      <c r="H37" s="333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27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31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5" t="s">
        <v>1863</v>
      </c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27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31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27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31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27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31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27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31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27"/>
      <c r="D64" s="328"/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31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27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31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3"/>
      <c r="D75" s="394"/>
      <c r="E75" s="394"/>
      <c r="F75" s="394"/>
      <c r="G75" s="394"/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5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P78" s="335"/>
      <c r="Q78" s="335"/>
      <c r="R78" s="335"/>
      <c r="S78" s="335"/>
      <c r="T78" s="335"/>
      <c r="U78" s="335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P81" s="335"/>
      <c r="Q81" s="335"/>
      <c r="R81" s="335"/>
      <c r="S81" s="335"/>
      <c r="T81" s="335"/>
      <c r="U81" s="335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F37:H37"/>
    <mergeCell ref="C41:T41"/>
    <mergeCell ref="C44:T44"/>
    <mergeCell ref="C48:T48"/>
    <mergeCell ref="C52:T52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Schlüssel!$DI$1</f>
        <v>05.04./06.04.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Schlüssel!$CY$2</f>
        <v>Dettelbach Extreme Bowlingarena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VLOOKUP(B2,Schlüssel!$A$5:$DZ$14,103)</f>
        <v>7</v>
      </c>
      <c r="E22" s="347"/>
      <c r="F22" s="347">
        <f>VLOOKUP(B2,Schlüssel!$A$5:$DZ$14,104)</f>
        <v>8</v>
      </c>
      <c r="G22" s="347"/>
      <c r="H22" s="347">
        <f>VLOOKUP(B2,Schlüssel!$A$5:$DZ$14,105)</f>
        <v>5</v>
      </c>
      <c r="I22" s="347"/>
      <c r="J22" s="347">
        <f>VLOOKUP(B2,Schlüssel!$A$5:$DZ$14,106)</f>
        <v>3</v>
      </c>
      <c r="K22" s="347"/>
      <c r="L22" s="347">
        <f>VLOOKUP(B2,Schlüssel!$A$5:$DZ$14,107)</f>
        <v>4</v>
      </c>
      <c r="M22" s="347"/>
      <c r="N22" s="347">
        <f>VLOOKUP(B2,Schlüssel!$A$5:$DZ$14,108)</f>
        <v>9</v>
      </c>
      <c r="O22" s="347"/>
      <c r="P22" s="347">
        <f>VLOOKUP(B2,Schlüssel!$A$5:$DZ$14,109)</f>
        <v>10</v>
      </c>
      <c r="Q22" s="347"/>
      <c r="R22" s="347">
        <f>VLOOKUP(B2,Schlüssel!$A$5:$DZ$14,110)</f>
        <v>6</v>
      </c>
      <c r="S22" s="347"/>
      <c r="T22" s="347">
        <f>VLOOKUP(B2,Schlüssel!$A$5:$DZ$14,111)</f>
        <v>2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Schanzer Ingolstadt 1</v>
      </c>
      <c r="E23" s="345"/>
      <c r="F23" s="344" t="str">
        <f>VLOOKUP(F22,Schlüssel!$A$5:$K$14,2)</f>
        <v>BC EMAX Unterföhring 2</v>
      </c>
      <c r="G23" s="345"/>
      <c r="H23" s="344" t="str">
        <f>VLOOKUP(H22,Schlüssel!$A$5:$K$14,2)</f>
        <v>RW Lichtenhof Stein 1</v>
      </c>
      <c r="I23" s="345"/>
      <c r="J23" s="344" t="str">
        <f>VLOOKUP(J22,Schlüssel!$A$5:$K$14,2)</f>
        <v>BK München 3</v>
      </c>
      <c r="K23" s="345"/>
      <c r="L23" s="344" t="str">
        <f>VLOOKUP(L22,Schlüssel!$A$5:$K$14,2)</f>
        <v>SG DJK Rimpar</v>
      </c>
      <c r="M23" s="345"/>
      <c r="N23" s="344" t="str">
        <f>VLOOKUP(N22,Schlüssel!$A$5:$K$14,2)</f>
        <v>Bowlinghaus Bamberg 1</v>
      </c>
      <c r="O23" s="345"/>
      <c r="P23" s="344" t="str">
        <f>VLOOKUP(P22,Schlüssel!$A$5:$K$14,2)</f>
        <v>High Roller Rosenheim 1</v>
      </c>
      <c r="Q23" s="345"/>
      <c r="R23" s="344" t="str">
        <f>VLOOKUP(R22,Schlüssel!$A$5:$K$14,2)</f>
        <v>SG Rottendorf 1</v>
      </c>
      <c r="S23" s="345"/>
      <c r="T23" s="344" t="str">
        <f>VLOOKUP(T22,Schlüssel!$A$5:$K$14,2)</f>
        <v>Bajuwaren München 1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Schlüssel!$DI$1</f>
        <v>05.04./06.04.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Schlüssel!$CY$2</f>
        <v>Dettelbach Extreme Bowlingarena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VLOOKUP(B31,Schlüssel!$A$5:$DZ$14,103)</f>
        <v>5</v>
      </c>
      <c r="E51" s="347"/>
      <c r="F51" s="347">
        <f>VLOOKUP(B31,Schlüssel!$A$5:$DZ$14,104)</f>
        <v>4</v>
      </c>
      <c r="G51" s="347"/>
      <c r="H51" s="347">
        <f>VLOOKUP(B31,Schlüssel!$A$5:$DZ$14,105)</f>
        <v>8</v>
      </c>
      <c r="I51" s="347"/>
      <c r="J51" s="347">
        <f>VLOOKUP(B31,Schlüssel!$A$5:$DZ$14,106)</f>
        <v>7</v>
      </c>
      <c r="K51" s="347"/>
      <c r="L51" s="347">
        <f>VLOOKUP(B31,Schlüssel!$A$5:$DZ$14,107)</f>
        <v>6</v>
      </c>
      <c r="M51" s="347"/>
      <c r="N51" s="347">
        <f>VLOOKUP(B31,Schlüssel!$A$5:$DZ$14,108)</f>
        <v>10</v>
      </c>
      <c r="O51" s="347"/>
      <c r="P51" s="347">
        <f>VLOOKUP(B31,Schlüssel!$A$5:$DZ$14,109)</f>
        <v>3</v>
      </c>
      <c r="Q51" s="347"/>
      <c r="R51" s="347">
        <f>VLOOKUP(B31,Schlüssel!$A$5:$DZ$14,110)</f>
        <v>9</v>
      </c>
      <c r="S51" s="347"/>
      <c r="T51" s="347">
        <f>VLOOKUP(B31,Schlüssel!$A$5:$DZ$14,111)</f>
        <v>1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RW Lichtenhof Stein 1</v>
      </c>
      <c r="E52" s="345"/>
      <c r="F52" s="344" t="str">
        <f>VLOOKUP(F51,Schlüssel!$A$5:$K$14,2)</f>
        <v>SG DJK Rimpar</v>
      </c>
      <c r="G52" s="345"/>
      <c r="H52" s="344" t="str">
        <f>VLOOKUP(H51,Schlüssel!$A$5:$K$14,2)</f>
        <v>BC EMAX Unterföhring 2</v>
      </c>
      <c r="I52" s="345"/>
      <c r="J52" s="344" t="str">
        <f>VLOOKUP(J51,Schlüssel!$A$5:$K$14,2)</f>
        <v>Schanzer Ingolstadt 1</v>
      </c>
      <c r="K52" s="345"/>
      <c r="L52" s="344" t="str">
        <f>VLOOKUP(L51,Schlüssel!$A$5:$K$14,2)</f>
        <v>SG Rottendorf 1</v>
      </c>
      <c r="M52" s="345"/>
      <c r="N52" s="344" t="str">
        <f>VLOOKUP(N51,Schlüssel!$A$5:$K$14,2)</f>
        <v>High Roller Rosenheim 1</v>
      </c>
      <c r="O52" s="345"/>
      <c r="P52" s="344" t="str">
        <f>VLOOKUP(P51,Schlüssel!$A$5:$K$14,2)</f>
        <v>BK München 3</v>
      </c>
      <c r="Q52" s="345"/>
      <c r="R52" s="344" t="str">
        <f>VLOOKUP(R51,Schlüssel!$A$5:$K$14,2)</f>
        <v>Bowlinghaus Bamberg 1</v>
      </c>
      <c r="S52" s="345"/>
      <c r="T52" s="344" t="str">
        <f>VLOOKUP(T51,Schlüssel!$A$5:$K$14,2)</f>
        <v>BC Comet Nürnberg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Schlüssel!$DI$1</f>
        <v>05.04./06.04.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Schlüssel!$CY$2</f>
        <v>Dettelbach Extreme Bowlingarena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VLOOKUP(B60,Schlüssel!$A$5:$DZ$14,103)</f>
        <v>6</v>
      </c>
      <c r="E80" s="347"/>
      <c r="F80" s="347">
        <f>VLOOKUP(B60,Schlüssel!$A$5:$DZ$14,104)</f>
        <v>9</v>
      </c>
      <c r="G80" s="347"/>
      <c r="H80" s="347">
        <f>VLOOKUP(B60,Schlüssel!$A$5:$DZ$14,105)</f>
        <v>10</v>
      </c>
      <c r="I80" s="347"/>
      <c r="J80" s="347">
        <f>VLOOKUP(B60,Schlüssel!$A$5:$DZ$14,106)</f>
        <v>1</v>
      </c>
      <c r="K80" s="347"/>
      <c r="L80" s="347">
        <f>VLOOKUP(B60,Schlüssel!$A$5:$DZ$14,107)</f>
        <v>8</v>
      </c>
      <c r="M80" s="347"/>
      <c r="N80" s="347">
        <f>VLOOKUP(B60,Schlüssel!$A$5:$DZ$14,108)</f>
        <v>5</v>
      </c>
      <c r="O80" s="347"/>
      <c r="P80" s="347">
        <f>VLOOKUP(B60,Schlüssel!$A$5:$DZ$14,109)</f>
        <v>2</v>
      </c>
      <c r="Q80" s="347"/>
      <c r="R80" s="347">
        <f>VLOOKUP(B60,Schlüssel!$A$5:$DZ$14,110)</f>
        <v>7</v>
      </c>
      <c r="S80" s="347"/>
      <c r="T80" s="347">
        <f>VLOOKUP(B60,Schlüssel!$A$5:$DZ$14,111)</f>
        <v>4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SG Rottendorf 1</v>
      </c>
      <c r="E81" s="345"/>
      <c r="F81" s="344" t="str">
        <f>VLOOKUP(F80,Schlüssel!$A$5:$K$14,2)</f>
        <v>Bowlinghaus Bamberg 1</v>
      </c>
      <c r="G81" s="345"/>
      <c r="H81" s="344" t="str">
        <f>VLOOKUP(H80,Schlüssel!$A$5:$K$14,2)</f>
        <v>High Roller Rosenheim 1</v>
      </c>
      <c r="I81" s="345"/>
      <c r="J81" s="344" t="str">
        <f>VLOOKUP(J80,Schlüssel!$A$5:$K$14,2)</f>
        <v>BC Comet Nürnberg</v>
      </c>
      <c r="K81" s="345"/>
      <c r="L81" s="344" t="str">
        <f>VLOOKUP(L80,Schlüssel!$A$5:$K$14,2)</f>
        <v>BC EMAX Unterföhring 2</v>
      </c>
      <c r="M81" s="345"/>
      <c r="N81" s="344" t="str">
        <f>VLOOKUP(N80,Schlüssel!$A$5:$K$14,2)</f>
        <v>RW Lichtenhof Stein 1</v>
      </c>
      <c r="O81" s="345"/>
      <c r="P81" s="344" t="str">
        <f>VLOOKUP(P80,Schlüssel!$A$5:$K$14,2)</f>
        <v>Bajuwaren München 1</v>
      </c>
      <c r="Q81" s="345"/>
      <c r="R81" s="344" t="str">
        <f>VLOOKUP(R80,Schlüssel!$A$5:$K$14,2)</f>
        <v>Schanzer Ingolstadt 1</v>
      </c>
      <c r="S81" s="345"/>
      <c r="T81" s="344" t="str">
        <f>VLOOKUP(T80,Schlüssel!$A$5:$K$14,2)</f>
        <v>SG DJK Rimpar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Schlüssel!$DI$1</f>
        <v>05.04./06.04.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Schlüssel!$CY$2</f>
        <v>Dettelbach Extreme Bowlingarena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VLOOKUP(B89,Schlüssel!$A$5:$DZ$14,103)</f>
        <v>9</v>
      </c>
      <c r="E109" s="347"/>
      <c r="F109" s="347">
        <f>VLOOKUP(B89,Schlüssel!$A$5:$DZ$14,104)</f>
        <v>2</v>
      </c>
      <c r="G109" s="347"/>
      <c r="H109" s="347">
        <f>VLOOKUP(B89,Schlüssel!$A$5:$DZ$14,105)</f>
        <v>6</v>
      </c>
      <c r="I109" s="347"/>
      <c r="J109" s="347">
        <f>VLOOKUP(B89,Schlüssel!$A$5:$DZ$14,106)</f>
        <v>10</v>
      </c>
      <c r="K109" s="347"/>
      <c r="L109" s="347">
        <f>VLOOKUP(B89,Schlüssel!$A$5:$DZ$14,107)</f>
        <v>1</v>
      </c>
      <c r="M109" s="347"/>
      <c r="N109" s="347">
        <f>VLOOKUP(B89,Schlüssel!$A$5:$DZ$14,108)</f>
        <v>7</v>
      </c>
      <c r="O109" s="347"/>
      <c r="P109" s="347">
        <f>VLOOKUP(B89,Schlüssel!$A$5:$DZ$14,109)</f>
        <v>5</v>
      </c>
      <c r="Q109" s="347"/>
      <c r="R109" s="347">
        <f>VLOOKUP(B89,Schlüssel!$A$5:$DZ$14,110)</f>
        <v>8</v>
      </c>
      <c r="S109" s="347"/>
      <c r="T109" s="347">
        <f>VLOOKUP(B89,Schlüssel!$A$5:$DZ$14,111)</f>
        <v>3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Bowlinghaus Bamberg 1</v>
      </c>
      <c r="E110" s="345"/>
      <c r="F110" s="344" t="str">
        <f>VLOOKUP(F109,Schlüssel!$A$5:$K$14,2)</f>
        <v>Bajuwaren München 1</v>
      </c>
      <c r="G110" s="345"/>
      <c r="H110" s="344" t="str">
        <f>VLOOKUP(H109,Schlüssel!$A$5:$K$14,2)</f>
        <v>SG Rottendorf 1</v>
      </c>
      <c r="I110" s="345"/>
      <c r="J110" s="344" t="str">
        <f>VLOOKUP(J109,Schlüssel!$A$5:$K$14,2)</f>
        <v>High Roller Rosenheim 1</v>
      </c>
      <c r="K110" s="345"/>
      <c r="L110" s="344" t="str">
        <f>VLOOKUP(L109,Schlüssel!$A$5:$K$14,2)</f>
        <v>BC Comet Nürnberg</v>
      </c>
      <c r="M110" s="345"/>
      <c r="N110" s="344" t="str">
        <f>VLOOKUP(N109,Schlüssel!$A$5:$K$14,2)</f>
        <v>Schanzer Ingolstadt 1</v>
      </c>
      <c r="O110" s="345"/>
      <c r="P110" s="344" t="str">
        <f>VLOOKUP(P109,Schlüssel!$A$5:$K$14,2)</f>
        <v>RW Lichtenhof Stein 1</v>
      </c>
      <c r="Q110" s="345"/>
      <c r="R110" s="344" t="str">
        <f>VLOOKUP(R109,Schlüssel!$A$5:$K$14,2)</f>
        <v>BC EMAX Unterföhring 2</v>
      </c>
      <c r="S110" s="345"/>
      <c r="T110" s="344" t="str">
        <f>VLOOKUP(T109,Schlüssel!$A$5:$K$14,2)</f>
        <v>BK München 3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Schlüssel!$DI$1</f>
        <v>05.04./06.04.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Schlüssel!$CY$2</f>
        <v>Dettelbach Extreme Bowlingarena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VLOOKUP(B118,Schlüssel!$A$5:$DZ$14,103)</f>
        <v>2</v>
      </c>
      <c r="E138" s="347"/>
      <c r="F138" s="347">
        <f>VLOOKUP(B118,Schlüssel!$A$5:$DZ$14,104)</f>
        <v>7</v>
      </c>
      <c r="G138" s="347"/>
      <c r="H138" s="347">
        <f>VLOOKUP(B118,Schlüssel!$A$5:$DZ$14,105)</f>
        <v>1</v>
      </c>
      <c r="I138" s="347"/>
      <c r="J138" s="347">
        <f>VLOOKUP(B118,Schlüssel!$A$5:$DZ$14,106)</f>
        <v>8</v>
      </c>
      <c r="K138" s="347"/>
      <c r="L138" s="347">
        <f>VLOOKUP(B118,Schlüssel!$A$5:$DZ$14,107)</f>
        <v>9</v>
      </c>
      <c r="M138" s="347"/>
      <c r="N138" s="347">
        <f>VLOOKUP(B118,Schlüssel!$A$5:$DZ$14,108)</f>
        <v>3</v>
      </c>
      <c r="O138" s="347"/>
      <c r="P138" s="347">
        <f>VLOOKUP(B118,Schlüssel!$A$5:$DZ$14,109)</f>
        <v>4</v>
      </c>
      <c r="Q138" s="347"/>
      <c r="R138" s="347">
        <f>VLOOKUP(B118,Schlüssel!$A$5:$DZ$14,110)</f>
        <v>10</v>
      </c>
      <c r="S138" s="347"/>
      <c r="T138" s="347">
        <f>VLOOKUP(B118,Schlüssel!$A$5:$DZ$14,111)</f>
        <v>6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Bajuwaren München 1</v>
      </c>
      <c r="E139" s="345"/>
      <c r="F139" s="344" t="str">
        <f>VLOOKUP(F138,Schlüssel!$A$5:$K$14,2)</f>
        <v>Schanzer Ingolstadt 1</v>
      </c>
      <c r="G139" s="345"/>
      <c r="H139" s="344" t="str">
        <f>VLOOKUP(H138,Schlüssel!$A$5:$K$14,2)</f>
        <v>BC Comet Nürnberg</v>
      </c>
      <c r="I139" s="345"/>
      <c r="J139" s="344" t="str">
        <f>VLOOKUP(J138,Schlüssel!$A$5:$K$14,2)</f>
        <v>BC EMAX Unterföhring 2</v>
      </c>
      <c r="K139" s="345"/>
      <c r="L139" s="344" t="str">
        <f>VLOOKUP(L138,Schlüssel!$A$5:$K$14,2)</f>
        <v>Bowlinghaus Bamberg 1</v>
      </c>
      <c r="M139" s="345"/>
      <c r="N139" s="344" t="str">
        <f>VLOOKUP(N138,Schlüssel!$A$5:$K$14,2)</f>
        <v>BK München 3</v>
      </c>
      <c r="O139" s="345"/>
      <c r="P139" s="344" t="str">
        <f>VLOOKUP(P138,Schlüssel!$A$5:$K$14,2)</f>
        <v>SG DJK Rimpar</v>
      </c>
      <c r="Q139" s="345"/>
      <c r="R139" s="344" t="str">
        <f>VLOOKUP(R138,Schlüssel!$A$5:$K$14,2)</f>
        <v>High Roller Rosenheim 1</v>
      </c>
      <c r="S139" s="345"/>
      <c r="T139" s="344" t="str">
        <f>VLOOKUP(T138,Schlüssel!$A$5:$K$14,2)</f>
        <v>SG Rottendorf 1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Schlüssel!$DI$1</f>
        <v>05.04./06.04.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Schlüssel!$CY$2</f>
        <v>Dettelbach Extreme Bowlingarena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VLOOKUP(B147,Schlüssel!$A$5:$DZ$14,103)</f>
        <v>3</v>
      </c>
      <c r="E167" s="347"/>
      <c r="F167" s="347">
        <f>VLOOKUP(B147,Schlüssel!$A$5:$DZ$14,104)</f>
        <v>10</v>
      </c>
      <c r="G167" s="347"/>
      <c r="H167" s="347">
        <f>VLOOKUP(B147,Schlüssel!$A$5:$DZ$14,105)</f>
        <v>4</v>
      </c>
      <c r="I167" s="347"/>
      <c r="J167" s="347">
        <f>VLOOKUP(B147,Schlüssel!$A$5:$DZ$14,106)</f>
        <v>9</v>
      </c>
      <c r="K167" s="347"/>
      <c r="L167" s="347">
        <f>VLOOKUP(B147,Schlüssel!$A$5:$DZ$14,107)</f>
        <v>2</v>
      </c>
      <c r="M167" s="347"/>
      <c r="N167" s="347">
        <f>VLOOKUP(B147,Schlüssel!$A$5:$DZ$14,108)</f>
        <v>8</v>
      </c>
      <c r="O167" s="347"/>
      <c r="P167" s="347">
        <f>VLOOKUP(B147,Schlüssel!$A$5:$DZ$14,109)</f>
        <v>7</v>
      </c>
      <c r="Q167" s="347"/>
      <c r="R167" s="347">
        <f>VLOOKUP(B147,Schlüssel!$A$5:$DZ$14,110)</f>
        <v>1</v>
      </c>
      <c r="S167" s="347"/>
      <c r="T167" s="347">
        <f>VLOOKUP(B147,Schlüssel!$A$5:$DZ$14,111)</f>
        <v>5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BK München 3</v>
      </c>
      <c r="E168" s="345"/>
      <c r="F168" s="344" t="str">
        <f>VLOOKUP(F167,Schlüssel!$A$5:$K$14,2)</f>
        <v>High Roller Rosenheim 1</v>
      </c>
      <c r="G168" s="345"/>
      <c r="H168" s="344" t="str">
        <f>VLOOKUP(H167,Schlüssel!$A$5:$K$14,2)</f>
        <v>SG DJK Rimpar</v>
      </c>
      <c r="I168" s="345"/>
      <c r="J168" s="344" t="str">
        <f>VLOOKUP(J167,Schlüssel!$A$5:$K$14,2)</f>
        <v>Bowlinghaus Bamberg 1</v>
      </c>
      <c r="K168" s="345"/>
      <c r="L168" s="344" t="str">
        <f>VLOOKUP(L167,Schlüssel!$A$5:$K$14,2)</f>
        <v>Bajuwaren München 1</v>
      </c>
      <c r="M168" s="345"/>
      <c r="N168" s="344" t="str">
        <f>VLOOKUP(N167,Schlüssel!$A$5:$K$14,2)</f>
        <v>BC EMAX Unterföhring 2</v>
      </c>
      <c r="O168" s="345"/>
      <c r="P168" s="344" t="str">
        <f>VLOOKUP(P167,Schlüssel!$A$5:$K$14,2)</f>
        <v>Schanzer Ingolstadt 1</v>
      </c>
      <c r="Q168" s="345"/>
      <c r="R168" s="344" t="str">
        <f>VLOOKUP(R167,Schlüssel!$A$5:$K$14,2)</f>
        <v>BC Comet Nürnberg</v>
      </c>
      <c r="S168" s="345"/>
      <c r="T168" s="344" t="str">
        <f>VLOOKUP(T167,Schlüssel!$A$5:$K$14,2)</f>
        <v>RW Lichtenhof Stein 1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Schlüssel!$DI$1</f>
        <v>05.04./06.04.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Schlüssel!$CY$2</f>
        <v>Dettelbach Extreme Bowlingarena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VLOOKUP(B176,Schlüssel!$A$5:$DZ$14,103)</f>
        <v>1</v>
      </c>
      <c r="E196" s="347"/>
      <c r="F196" s="347">
        <f>VLOOKUP(B176,Schlüssel!$A$5:$DZ$14,104)</f>
        <v>5</v>
      </c>
      <c r="G196" s="347"/>
      <c r="H196" s="347">
        <f>VLOOKUP(B176,Schlüssel!$A$5:$DZ$14,105)</f>
        <v>9</v>
      </c>
      <c r="I196" s="347"/>
      <c r="J196" s="347">
        <f>VLOOKUP(B176,Schlüssel!$A$5:$DZ$14,106)</f>
        <v>2</v>
      </c>
      <c r="K196" s="347"/>
      <c r="L196" s="347">
        <f>VLOOKUP(B176,Schlüssel!$A$5:$DZ$14,107)</f>
        <v>10</v>
      </c>
      <c r="M196" s="347"/>
      <c r="N196" s="347">
        <f>VLOOKUP(B176,Schlüssel!$A$5:$DZ$14,108)</f>
        <v>4</v>
      </c>
      <c r="O196" s="347"/>
      <c r="P196" s="347">
        <f>VLOOKUP(B176,Schlüssel!$A$5:$DZ$14,109)</f>
        <v>6</v>
      </c>
      <c r="Q196" s="347"/>
      <c r="R196" s="347">
        <f>VLOOKUP(B176,Schlüssel!$A$5:$DZ$14,110)</f>
        <v>3</v>
      </c>
      <c r="S196" s="347"/>
      <c r="T196" s="347">
        <f>VLOOKUP(B176,Schlüssel!$A$5:$DZ$14,111)</f>
        <v>8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BC Comet Nürnberg</v>
      </c>
      <c r="E197" s="345"/>
      <c r="F197" s="344" t="str">
        <f>VLOOKUP(F196,Schlüssel!$A$5:$K$14,2)</f>
        <v>RW Lichtenhof Stein 1</v>
      </c>
      <c r="G197" s="345"/>
      <c r="H197" s="344" t="str">
        <f>VLOOKUP(H196,Schlüssel!$A$5:$K$14,2)</f>
        <v>Bowlinghaus Bamberg 1</v>
      </c>
      <c r="I197" s="345"/>
      <c r="J197" s="344" t="str">
        <f>VLOOKUP(J196,Schlüssel!$A$5:$K$14,2)</f>
        <v>Bajuwaren München 1</v>
      </c>
      <c r="K197" s="345"/>
      <c r="L197" s="344" t="str">
        <f>VLOOKUP(L196,Schlüssel!$A$5:$K$14,2)</f>
        <v>High Roller Rosenheim 1</v>
      </c>
      <c r="M197" s="345"/>
      <c r="N197" s="344" t="str">
        <f>VLOOKUP(N196,Schlüssel!$A$5:$K$14,2)</f>
        <v>SG DJK Rimpar</v>
      </c>
      <c r="O197" s="345"/>
      <c r="P197" s="344" t="str">
        <f>VLOOKUP(P196,Schlüssel!$A$5:$K$14,2)</f>
        <v>SG Rottendorf 1</v>
      </c>
      <c r="Q197" s="345"/>
      <c r="R197" s="344" t="str">
        <f>VLOOKUP(R196,Schlüssel!$A$5:$K$14,2)</f>
        <v>BK München 3</v>
      </c>
      <c r="S197" s="345"/>
      <c r="T197" s="344" t="str">
        <f>VLOOKUP(T196,Schlüssel!$A$5:$K$14,2)</f>
        <v>BC EMAX Unterföhring 2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Schlüssel!$DI$1</f>
        <v>05.04./06.04.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Schlüssel!$CY$2</f>
        <v>Dettelbach Extreme Bowlingarena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VLOOKUP(B205,Schlüssel!$A$5:$DZ$14,103)</f>
        <v>10</v>
      </c>
      <c r="E225" s="347"/>
      <c r="F225" s="347">
        <f>VLOOKUP(B205,Schlüssel!$A$5:$DZ$14,104)</f>
        <v>1</v>
      </c>
      <c r="G225" s="347"/>
      <c r="H225" s="347">
        <f>VLOOKUP(B205,Schlüssel!$A$5:$DZ$14,105)</f>
        <v>2</v>
      </c>
      <c r="I225" s="347"/>
      <c r="J225" s="347">
        <f>VLOOKUP(B205,Schlüssel!$A$5:$DZ$14,106)</f>
        <v>5</v>
      </c>
      <c r="K225" s="347"/>
      <c r="L225" s="347">
        <f>VLOOKUP(B205,Schlüssel!$A$5:$DZ$14,107)</f>
        <v>3</v>
      </c>
      <c r="M225" s="347"/>
      <c r="N225" s="347">
        <f>VLOOKUP(B205,Schlüssel!$A$5:$DZ$14,108)</f>
        <v>6</v>
      </c>
      <c r="O225" s="347"/>
      <c r="P225" s="347">
        <f>VLOOKUP(B205,Schlüssel!$A$5:$DZ$14,109)</f>
        <v>9</v>
      </c>
      <c r="Q225" s="347"/>
      <c r="R225" s="347">
        <f>VLOOKUP(B205,Schlüssel!$A$5:$DZ$14,110)</f>
        <v>4</v>
      </c>
      <c r="S225" s="347"/>
      <c r="T225" s="347">
        <f>VLOOKUP(B205,Schlüssel!$A$5:$DZ$14,111)</f>
        <v>7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High Roller Rosenheim 1</v>
      </c>
      <c r="E226" s="345"/>
      <c r="F226" s="344" t="str">
        <f>VLOOKUP(F225,Schlüssel!$A$5:$K$14,2)</f>
        <v>BC Comet Nürnberg</v>
      </c>
      <c r="G226" s="345"/>
      <c r="H226" s="344" t="str">
        <f>VLOOKUP(H225,Schlüssel!$A$5:$K$14,2)</f>
        <v>Bajuwaren München 1</v>
      </c>
      <c r="I226" s="345"/>
      <c r="J226" s="344" t="str">
        <f>VLOOKUP(J225,Schlüssel!$A$5:$K$14,2)</f>
        <v>RW Lichtenhof Stein 1</v>
      </c>
      <c r="K226" s="345"/>
      <c r="L226" s="344" t="str">
        <f>VLOOKUP(L225,Schlüssel!$A$5:$K$14,2)</f>
        <v>BK München 3</v>
      </c>
      <c r="M226" s="345"/>
      <c r="N226" s="344" t="str">
        <f>VLOOKUP(N225,Schlüssel!$A$5:$K$14,2)</f>
        <v>SG Rottendorf 1</v>
      </c>
      <c r="O226" s="345"/>
      <c r="P226" s="344" t="str">
        <f>VLOOKUP(P225,Schlüssel!$A$5:$K$14,2)</f>
        <v>Bowlinghaus Bamberg 1</v>
      </c>
      <c r="Q226" s="345"/>
      <c r="R226" s="344" t="str">
        <f>VLOOKUP(R225,Schlüssel!$A$5:$K$14,2)</f>
        <v>SG DJK Rimpar</v>
      </c>
      <c r="S226" s="345"/>
      <c r="T226" s="344" t="str">
        <f>VLOOKUP(T225,Schlüssel!$A$5:$K$14,2)</f>
        <v>Schanzer Ingolstadt 1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Schlüssel!$DI$1</f>
        <v>05.04./06.04.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Schlüssel!$CY$2</f>
        <v>Dettelbach Extreme Bowlingarena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VLOOKUP(B234,Schlüssel!$A$5:$DZ$14,103)</f>
        <v>4</v>
      </c>
      <c r="E254" s="347"/>
      <c r="F254" s="347">
        <f>VLOOKUP(B234,Schlüssel!$A$5:$DZ$14,104)</f>
        <v>3</v>
      </c>
      <c r="G254" s="347"/>
      <c r="H254" s="347">
        <f>VLOOKUP(B234,Schlüssel!$A$5:$DZ$14,105)</f>
        <v>7</v>
      </c>
      <c r="I254" s="347"/>
      <c r="J254" s="347">
        <f>VLOOKUP(B234,Schlüssel!$A$5:$DZ$14,106)</f>
        <v>6</v>
      </c>
      <c r="K254" s="347"/>
      <c r="L254" s="347">
        <f>VLOOKUP(B234,Schlüssel!$A$5:$DZ$14,107)</f>
        <v>5</v>
      </c>
      <c r="M254" s="347"/>
      <c r="N254" s="347">
        <f>VLOOKUP(B234,Schlüssel!$A$5:$DZ$14,108)</f>
        <v>1</v>
      </c>
      <c r="O254" s="347"/>
      <c r="P254" s="347">
        <f>VLOOKUP(B234,Schlüssel!$A$5:$DZ$14,109)</f>
        <v>8</v>
      </c>
      <c r="Q254" s="347"/>
      <c r="R254" s="347">
        <f>VLOOKUP(B234,Schlüssel!$A$5:$DZ$14,110)</f>
        <v>2</v>
      </c>
      <c r="S254" s="347"/>
      <c r="T254" s="347">
        <f>VLOOKUP(B234,Schlüssel!$A$5:$DZ$14,111)</f>
        <v>10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SG DJK Rimpar</v>
      </c>
      <c r="E255" s="345"/>
      <c r="F255" s="344" t="str">
        <f>VLOOKUP(F254,Schlüssel!$A$5:$K$14,2)</f>
        <v>BK München 3</v>
      </c>
      <c r="G255" s="345"/>
      <c r="H255" s="344" t="str">
        <f>VLOOKUP(H254,Schlüssel!$A$5:$K$14,2)</f>
        <v>Schanzer Ingolstadt 1</v>
      </c>
      <c r="I255" s="345"/>
      <c r="J255" s="344" t="str">
        <f>VLOOKUP(J254,Schlüssel!$A$5:$K$14,2)</f>
        <v>SG Rottendorf 1</v>
      </c>
      <c r="K255" s="345"/>
      <c r="L255" s="344" t="str">
        <f>VLOOKUP(L254,Schlüssel!$A$5:$K$14,2)</f>
        <v>RW Lichtenhof Stein 1</v>
      </c>
      <c r="M255" s="345"/>
      <c r="N255" s="344" t="str">
        <f>VLOOKUP(N254,Schlüssel!$A$5:$K$14,2)</f>
        <v>BC Comet Nürnberg</v>
      </c>
      <c r="O255" s="345"/>
      <c r="P255" s="344" t="str">
        <f>VLOOKUP(P254,Schlüssel!$A$5:$K$14,2)</f>
        <v>BC EMAX Unterföhring 2</v>
      </c>
      <c r="Q255" s="345"/>
      <c r="R255" s="344" t="str">
        <f>VLOOKUP(R254,Schlüssel!$A$5:$K$14,2)</f>
        <v>Bajuwaren München 1</v>
      </c>
      <c r="S255" s="345"/>
      <c r="T255" s="344" t="str">
        <f>VLOOKUP(T254,Schlüssel!$A$5:$K$14,2)</f>
        <v>High Roller Rosenheim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Schlüssel!$DI$1</f>
        <v>05.04./06.04.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Schlüssel!$CY$2</f>
        <v>Dettelbach Extreme Bowlingarena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VLOOKUP(B263,Schlüssel!$A$5:$DZ$14,103)</f>
        <v>8</v>
      </c>
      <c r="E283" s="347"/>
      <c r="F283" s="347">
        <f>VLOOKUP(B263,Schlüssel!$A$5:$DZ$14,104)</f>
        <v>6</v>
      </c>
      <c r="G283" s="347"/>
      <c r="H283" s="347">
        <f>VLOOKUP(B263,Schlüssel!$A$5:$DZ$14,105)</f>
        <v>3</v>
      </c>
      <c r="I283" s="347"/>
      <c r="J283" s="347">
        <f>VLOOKUP(B263,Schlüssel!$A$5:$DZ$14,106)</f>
        <v>4</v>
      </c>
      <c r="K283" s="347"/>
      <c r="L283" s="347">
        <f>VLOOKUP(B263,Schlüssel!$A$5:$DZ$14,107)</f>
        <v>7</v>
      </c>
      <c r="M283" s="347"/>
      <c r="N283" s="347">
        <f>VLOOKUP(B263,Schlüssel!$A$5:$DZ$14,108)</f>
        <v>2</v>
      </c>
      <c r="O283" s="347"/>
      <c r="P283" s="347">
        <f>VLOOKUP(B263,Schlüssel!$A$5:$DZ$14,109)</f>
        <v>1</v>
      </c>
      <c r="Q283" s="347"/>
      <c r="R283" s="347">
        <f>VLOOKUP(B263,Schlüssel!$A$5:$DZ$14,110)</f>
        <v>5</v>
      </c>
      <c r="S283" s="347"/>
      <c r="T283" s="347">
        <f>VLOOKUP(B263,Schlüssel!$A$5:$DZ$14,111)</f>
        <v>9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BC EMAX Unterföhring 2</v>
      </c>
      <c r="E284" s="345"/>
      <c r="F284" s="344" t="str">
        <f>VLOOKUP(F283,Schlüssel!$A$5:$K$14,2)</f>
        <v>SG Rottendorf 1</v>
      </c>
      <c r="G284" s="345"/>
      <c r="H284" s="344" t="str">
        <f>VLOOKUP(H283,Schlüssel!$A$5:$K$14,2)</f>
        <v>BK München 3</v>
      </c>
      <c r="I284" s="345"/>
      <c r="J284" s="344" t="str">
        <f>VLOOKUP(J283,Schlüssel!$A$5:$K$14,2)</f>
        <v>SG DJK Rimpar</v>
      </c>
      <c r="K284" s="345"/>
      <c r="L284" s="344" t="str">
        <f>VLOOKUP(L283,Schlüssel!$A$5:$K$14,2)</f>
        <v>Schanzer Ingolstadt 1</v>
      </c>
      <c r="M284" s="345"/>
      <c r="N284" s="344" t="str">
        <f>VLOOKUP(N283,Schlüssel!$A$5:$K$14,2)</f>
        <v>Bajuwaren München 1</v>
      </c>
      <c r="O284" s="345"/>
      <c r="P284" s="344" t="str">
        <f>VLOOKUP(P283,Schlüssel!$A$5:$K$14,2)</f>
        <v>BC Comet Nürnberg</v>
      </c>
      <c r="Q284" s="345"/>
      <c r="R284" s="344" t="str">
        <f>VLOOKUP(R283,Schlüssel!$A$5:$K$14,2)</f>
        <v>RW Lichtenhof Stein 1</v>
      </c>
      <c r="S284" s="345"/>
      <c r="T284" s="344" t="str">
        <f>VLOOKUP(T283,Schlüssel!$A$5:$K$14,2)</f>
        <v>Bowlinghaus Bamberg 1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1" t="str">
        <f>Schlüssel!C1&amp;"     -     Saison "&amp;Spielorte!C18</f>
        <v>Bayernliga Herren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2" t="s">
        <v>1871</v>
      </c>
      <c r="B3" s="312"/>
      <c r="C3" s="313" t="s">
        <v>2554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3.8" x14ac:dyDescent="0.25">
      <c r="A4" s="312" t="s">
        <v>2024</v>
      </c>
      <c r="B4" s="312"/>
      <c r="C4" s="313" t="s">
        <v>2555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B20" s="290" t="s">
        <v>2556</v>
      </c>
      <c r="C20" s="290"/>
      <c r="D20" s="290"/>
      <c r="E20" s="290"/>
      <c r="F20" s="290"/>
      <c r="G20" s="290"/>
      <c r="H20" s="290"/>
      <c r="I20" s="290"/>
      <c r="J20" s="290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12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05.04./06.04.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05.04./06.04.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Dettelbach Extreme Bowlingarena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9">
        <f>IF(AD7="","",AD7)</f>
        <v>0</v>
      </c>
      <c r="F7" s="75" t="str">
        <f t="shared" ref="F7:F20" si="0">IF(AE7=0,"",AE7)</f>
        <v/>
      </c>
      <c r="G7" s="349">
        <f>IF(AF7="","",AF7)</f>
        <v>0</v>
      </c>
      <c r="H7" s="75" t="str">
        <f t="shared" ref="H7:H20" si="1">IF(AG7=0,"",AG7)</f>
        <v/>
      </c>
      <c r="I7" s="349">
        <f>IF(AH7="","",AH7)</f>
        <v>0</v>
      </c>
      <c r="J7" s="75" t="str">
        <f t="shared" ref="J7:J20" si="2">IF(AI7=0,"",AI7)</f>
        <v/>
      </c>
      <c r="K7" s="349">
        <f>IF(AJ7="","",AJ7)</f>
        <v>0</v>
      </c>
      <c r="L7" s="75" t="str">
        <f t="shared" ref="L7:L20" si="3">IF(AK7=0,"",AK7)</f>
        <v/>
      </c>
      <c r="M7" s="349">
        <f>IF(AL7="","",AL7)</f>
        <v>0</v>
      </c>
      <c r="N7" s="75" t="str">
        <f>IF(AM7=0,"",AM7)</f>
        <v/>
      </c>
      <c r="O7" s="349">
        <f>IF(AN7="","",AN7)</f>
        <v>0</v>
      </c>
      <c r="P7" s="75" t="str">
        <f t="shared" ref="P7:P20" si="4">IF(AO7=0,"",AO7)</f>
        <v/>
      </c>
      <c r="Q7" s="349">
        <f>IF(AP7="","",AP7)</f>
        <v>0</v>
      </c>
      <c r="R7" s="75" t="str">
        <f t="shared" ref="R7:R20" si="5">IF(AQ7=0,"",AQ7)</f>
        <v/>
      </c>
      <c r="S7" s="349">
        <f>IF(AR7="","",AR7)</f>
        <v>0</v>
      </c>
      <c r="T7" s="75" t="str">
        <f t="shared" ref="T7:T20" si="6">IF(AS7=0,"",AS7)</f>
        <v/>
      </c>
      <c r="U7" s="349">
        <f>IF(AT7="","",AT7)</f>
        <v>0</v>
      </c>
      <c r="V7" s="75" t="str">
        <f t="shared" ref="V7:V20" si="7">IF(AU7=0,"",AU7)</f>
        <v/>
      </c>
      <c r="W7" s="349">
        <f>IF(AV7="","",AV7)</f>
        <v>0</v>
      </c>
      <c r="Z7" s="352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68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9">
        <f>IF(AD10="","",AD10)</f>
        <v>0</v>
      </c>
      <c r="F10" s="75" t="str">
        <f t="shared" si="0"/>
        <v/>
      </c>
      <c r="G10" s="349">
        <f>IF(AF10="","",AF10)</f>
        <v>0</v>
      </c>
      <c r="H10" s="75" t="str">
        <f t="shared" si="1"/>
        <v/>
      </c>
      <c r="I10" s="349">
        <f>IF(AH10="","",AH10)</f>
        <v>0</v>
      </c>
      <c r="J10" s="75" t="str">
        <f t="shared" si="2"/>
        <v/>
      </c>
      <c r="K10" s="349">
        <f>IF(AJ10="","",AJ10)</f>
        <v>0</v>
      </c>
      <c r="L10" s="75" t="str">
        <f t="shared" si="3"/>
        <v/>
      </c>
      <c r="M10" s="349">
        <f>IF(AL10="","",AL10)</f>
        <v>0</v>
      </c>
      <c r="N10" s="75" t="str">
        <f t="shared" si="20"/>
        <v/>
      </c>
      <c r="O10" s="349">
        <f>IF(AN10="","",AN10)</f>
        <v>0</v>
      </c>
      <c r="P10" s="75" t="str">
        <f t="shared" si="4"/>
        <v/>
      </c>
      <c r="Q10" s="349">
        <f>IF(AP10="","",AP10)</f>
        <v>0</v>
      </c>
      <c r="R10" s="75" t="str">
        <f t="shared" si="5"/>
        <v/>
      </c>
      <c r="S10" s="349">
        <f>IF(AR10="","",AR10)</f>
        <v>0</v>
      </c>
      <c r="T10" s="75" t="str">
        <f t="shared" si="6"/>
        <v/>
      </c>
      <c r="U10" s="349">
        <f>IF(AT10="","",AT10)</f>
        <v>0</v>
      </c>
      <c r="V10" s="75" t="str">
        <f t="shared" si="7"/>
        <v/>
      </c>
      <c r="W10" s="349">
        <f>IF(AV10="","",AV10)</f>
        <v>0</v>
      </c>
      <c r="Z10" s="352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68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9">
        <f>IF(AD13="","",AD13)</f>
        <v>0</v>
      </c>
      <c r="F13" s="75" t="str">
        <f t="shared" si="0"/>
        <v/>
      </c>
      <c r="G13" s="349">
        <f>IF(AF13="","",AF13)</f>
        <v>0</v>
      </c>
      <c r="H13" s="75" t="str">
        <f t="shared" si="1"/>
        <v/>
      </c>
      <c r="I13" s="349">
        <f>IF(AH13="","",AH13)</f>
        <v>0</v>
      </c>
      <c r="J13" s="75" t="str">
        <f t="shared" si="2"/>
        <v/>
      </c>
      <c r="K13" s="349">
        <f>IF(AJ13="","",AJ13)</f>
        <v>0</v>
      </c>
      <c r="L13" s="75" t="str">
        <f t="shared" si="3"/>
        <v/>
      </c>
      <c r="M13" s="349">
        <f>IF(AL13="","",AL13)</f>
        <v>0</v>
      </c>
      <c r="N13" s="75" t="str">
        <f t="shared" si="20"/>
        <v/>
      </c>
      <c r="O13" s="349">
        <f>IF(AN13="","",AN13)</f>
        <v>0</v>
      </c>
      <c r="P13" s="75" t="str">
        <f t="shared" si="4"/>
        <v/>
      </c>
      <c r="Q13" s="349">
        <f>IF(AP13="","",AP13)</f>
        <v>0</v>
      </c>
      <c r="R13" s="75" t="str">
        <f t="shared" si="5"/>
        <v/>
      </c>
      <c r="S13" s="349">
        <f>IF(AR13="","",AR13)</f>
        <v>0</v>
      </c>
      <c r="T13" s="75" t="str">
        <f t="shared" si="6"/>
        <v/>
      </c>
      <c r="U13" s="349">
        <f>IF(AT13="","",AT13)</f>
        <v>0</v>
      </c>
      <c r="V13" s="75" t="str">
        <f t="shared" si="7"/>
        <v/>
      </c>
      <c r="W13" s="349">
        <f>IF(AV13="","",AV13)</f>
        <v>0</v>
      </c>
      <c r="Z13" s="352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68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9">
        <f>IF(AD16="","",AD16)</f>
        <v>0</v>
      </c>
      <c r="F16" s="75" t="str">
        <f t="shared" si="0"/>
        <v/>
      </c>
      <c r="G16" s="349">
        <f>IF(AF16="","",AF16)</f>
        <v>0</v>
      </c>
      <c r="H16" s="75" t="str">
        <f t="shared" si="1"/>
        <v/>
      </c>
      <c r="I16" s="349">
        <f>IF(AH16="","",AH16)</f>
        <v>0</v>
      </c>
      <c r="J16" s="75" t="str">
        <f t="shared" si="2"/>
        <v/>
      </c>
      <c r="K16" s="349">
        <f>IF(AJ16="","",AJ16)</f>
        <v>0</v>
      </c>
      <c r="L16" s="75" t="str">
        <f t="shared" si="3"/>
        <v/>
      </c>
      <c r="M16" s="349">
        <f>IF(AL16="","",AL16)</f>
        <v>0</v>
      </c>
      <c r="N16" s="75" t="str">
        <f t="shared" si="20"/>
        <v/>
      </c>
      <c r="O16" s="349">
        <f>IF(AN16="","",AN16)</f>
        <v>0</v>
      </c>
      <c r="P16" s="75" t="str">
        <f t="shared" si="4"/>
        <v/>
      </c>
      <c r="Q16" s="349">
        <f>IF(AP16="","",AP16)</f>
        <v>0</v>
      </c>
      <c r="R16" s="75" t="str">
        <f t="shared" si="5"/>
        <v/>
      </c>
      <c r="S16" s="349">
        <f>IF(AR16="","",AR16)</f>
        <v>0</v>
      </c>
      <c r="T16" s="75" t="str">
        <f t="shared" si="6"/>
        <v/>
      </c>
      <c r="U16" s="349">
        <f>IF(AT16="","",AT16)</f>
        <v>0</v>
      </c>
      <c r="V16" s="75" t="str">
        <f t="shared" si="7"/>
        <v/>
      </c>
      <c r="W16" s="349">
        <f>IF(AV16="","",AV16)</f>
        <v>0</v>
      </c>
      <c r="Z16" s="352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7">
        <f t="shared" si="31"/>
        <v>7</v>
      </c>
      <c r="E22" s="347" t="str">
        <f t="shared" si="31"/>
        <v/>
      </c>
      <c r="F22" s="347">
        <f t="shared" si="31"/>
        <v>8</v>
      </c>
      <c r="G22" s="347" t="str">
        <f t="shared" si="31"/>
        <v/>
      </c>
      <c r="H22" s="347">
        <f t="shared" si="31"/>
        <v>5</v>
      </c>
      <c r="I22" s="347" t="str">
        <f t="shared" si="31"/>
        <v/>
      </c>
      <c r="J22" s="347">
        <f t="shared" si="31"/>
        <v>3</v>
      </c>
      <c r="K22" s="347" t="str">
        <f t="shared" si="31"/>
        <v/>
      </c>
      <c r="L22" s="347">
        <f t="shared" ref="L22:U24" si="32">IF(AK22=0,"",AK22)</f>
        <v>4</v>
      </c>
      <c r="M22" s="347" t="str">
        <f t="shared" si="32"/>
        <v/>
      </c>
      <c r="N22" s="347">
        <f t="shared" si="32"/>
        <v>9</v>
      </c>
      <c r="O22" s="347" t="str">
        <f t="shared" si="32"/>
        <v/>
      </c>
      <c r="P22" s="347">
        <f t="shared" si="32"/>
        <v>10</v>
      </c>
      <c r="Q22" s="347" t="str">
        <f t="shared" si="32"/>
        <v/>
      </c>
      <c r="R22" s="347">
        <f t="shared" si="32"/>
        <v>6</v>
      </c>
      <c r="S22" s="347" t="str">
        <f t="shared" si="32"/>
        <v/>
      </c>
      <c r="T22" s="347">
        <f t="shared" si="32"/>
        <v>2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VLOOKUP($AA2,Schlüssel!$A$5:$DG$14,103)</f>
        <v>7</v>
      </c>
      <c r="AD22" s="372"/>
      <c r="AE22" s="371">
        <f>VLOOKUP($AA2,Schlüssel!$A$5:$EK$14,104)</f>
        <v>8</v>
      </c>
      <c r="AF22" s="372"/>
      <c r="AG22" s="371">
        <f>VLOOKUP($AA2,Schlüssel!$A$5:$EK$14,105)</f>
        <v>5</v>
      </c>
      <c r="AH22" s="372"/>
      <c r="AI22" s="371">
        <f>VLOOKUP($AA2,Schlüssel!$A$5:$EK$14,106)</f>
        <v>3</v>
      </c>
      <c r="AJ22" s="372"/>
      <c r="AK22" s="371">
        <f>VLOOKUP($AA2,Schlüssel!$A$5:$EK$14,107)</f>
        <v>4</v>
      </c>
      <c r="AL22" s="372"/>
      <c r="AM22" s="371">
        <f>VLOOKUP($AA2,Schlüssel!$A$5:$EK$14,108)</f>
        <v>9</v>
      </c>
      <c r="AN22" s="372"/>
      <c r="AO22" s="371">
        <f>VLOOKUP($AA2,Schlüssel!$A$5:$EK$14,109)</f>
        <v>10</v>
      </c>
      <c r="AP22" s="372"/>
      <c r="AQ22" s="371">
        <f>VLOOKUP($AA2,Schlüssel!$A$5:$EK$14,110)</f>
        <v>6</v>
      </c>
      <c r="AR22" s="372"/>
      <c r="AS22" s="371">
        <f>VLOOKUP($AA2,Schlüssel!$A$5:$EK$14,111)</f>
        <v>2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4" t="str">
        <f t="shared" si="31"/>
        <v>Schanzer Ingolstadt 1</v>
      </c>
      <c r="E23" s="345" t="str">
        <f t="shared" si="31"/>
        <v/>
      </c>
      <c r="F23" s="344" t="str">
        <f t="shared" si="31"/>
        <v>BC EMAX Unterföhring 2</v>
      </c>
      <c r="G23" s="345" t="str">
        <f t="shared" si="31"/>
        <v/>
      </c>
      <c r="H23" s="344" t="str">
        <f t="shared" si="31"/>
        <v>RW Lichtenhof Stein 1</v>
      </c>
      <c r="I23" s="345" t="str">
        <f t="shared" si="31"/>
        <v/>
      </c>
      <c r="J23" s="344" t="str">
        <f t="shared" si="31"/>
        <v>BK München 3</v>
      </c>
      <c r="K23" s="345" t="str">
        <f t="shared" si="31"/>
        <v/>
      </c>
      <c r="L23" s="344" t="str">
        <f t="shared" si="32"/>
        <v>SG DJK Rimpar</v>
      </c>
      <c r="M23" s="345" t="str">
        <f t="shared" si="32"/>
        <v/>
      </c>
      <c r="N23" s="344" t="str">
        <f t="shared" si="32"/>
        <v>Bowlinghaus Bamberg 1</v>
      </c>
      <c r="O23" s="345" t="str">
        <f t="shared" si="32"/>
        <v/>
      </c>
      <c r="P23" s="344" t="str">
        <f t="shared" si="32"/>
        <v>High Roller Rosenheim 1</v>
      </c>
      <c r="Q23" s="345" t="str">
        <f t="shared" si="32"/>
        <v/>
      </c>
      <c r="R23" s="344" t="str">
        <f t="shared" si="32"/>
        <v>SG Rottendorf 1</v>
      </c>
      <c r="S23" s="345" t="str">
        <f t="shared" si="32"/>
        <v/>
      </c>
      <c r="T23" s="344" t="str">
        <f t="shared" si="32"/>
        <v>Bajuwaren München 1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Schanzer Ingolstadt 1</v>
      </c>
      <c r="AD23" s="345"/>
      <c r="AE23" s="344" t="str">
        <f>VLOOKUP(AE22,Schlüssel!$A$5:$K$14,2)</f>
        <v>BC EMAX Unterföhring 2</v>
      </c>
      <c r="AF23" s="345"/>
      <c r="AG23" s="344" t="str">
        <f>VLOOKUP(AG22,Schlüssel!$A$5:$K$14,2)</f>
        <v>RW Lichtenhof Stein 1</v>
      </c>
      <c r="AH23" s="345"/>
      <c r="AI23" s="344" t="str">
        <f>VLOOKUP(AI22,Schlüssel!$A$5:$K$14,2)</f>
        <v>BK München 3</v>
      </c>
      <c r="AJ23" s="345"/>
      <c r="AK23" s="344" t="str">
        <f>VLOOKUP(AK22,Schlüssel!$A$5:$K$14,2)</f>
        <v>SG DJK Rimpar</v>
      </c>
      <c r="AL23" s="345"/>
      <c r="AM23" s="344" t="str">
        <f>VLOOKUP(AM22,Schlüssel!$A$5:$K$14,2)</f>
        <v>Bowlinghaus Bamberg 1</v>
      </c>
      <c r="AN23" s="345"/>
      <c r="AO23" s="344" t="str">
        <f>VLOOKUP(AO22,Schlüssel!$A$5:$K$14,2)</f>
        <v>High Roller Rosenheim 1</v>
      </c>
      <c r="AP23" s="345"/>
      <c r="AQ23" s="344" t="str">
        <f>VLOOKUP(AQ22,Schlüssel!$A$5:$K$14,2)</f>
        <v>SG Rottendorf 1</v>
      </c>
      <c r="AR23" s="345"/>
      <c r="AS23" s="344" t="str">
        <f>VLOOKUP(AS22,Schlüssel!$A$5:$K$14,2)</f>
        <v>Bajuwaren München 1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2" t="str">
        <f t="shared" si="31"/>
        <v/>
      </c>
      <c r="E24" s="342" t="str">
        <f t="shared" si="31"/>
        <v/>
      </c>
      <c r="F24" s="342" t="str">
        <f t="shared" si="31"/>
        <v/>
      </c>
      <c r="G24" s="342" t="str">
        <f t="shared" si="31"/>
        <v/>
      </c>
      <c r="H24" s="342" t="str">
        <f t="shared" si="31"/>
        <v/>
      </c>
      <c r="I24" s="342" t="str">
        <f t="shared" si="31"/>
        <v/>
      </c>
      <c r="J24" s="342" t="str">
        <f t="shared" si="31"/>
        <v/>
      </c>
      <c r="K24" s="342" t="str">
        <f t="shared" si="31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3">IF(AA25=0,"",AA25)</f>
        <v>Spieler 1</v>
      </c>
      <c r="C25" s="367" t="str">
        <f t="shared" si="33"/>
        <v/>
      </c>
      <c r="D25" s="340">
        <f>IF(AC25=301,"",AC25)</f>
        <v>0</v>
      </c>
      <c r="E25" s="340" t="str">
        <f>IF(AD25=0,"",AD25)</f>
        <v/>
      </c>
      <c r="F25" s="340">
        <f>IF(AE25=301,"",AE25)</f>
        <v>0</v>
      </c>
      <c r="G25" s="340" t="str">
        <f>IF(AF25=0,"",AF25)</f>
        <v/>
      </c>
      <c r="H25" s="340">
        <f>IF(AG25=301,"",AG25)</f>
        <v>0</v>
      </c>
      <c r="I25" s="340" t="str">
        <f>IF(AH25=0,"",AH25)</f>
        <v/>
      </c>
      <c r="J25" s="340">
        <f>IF(AI25=301,"",AI25)</f>
        <v>0</v>
      </c>
      <c r="K25" s="340" t="str">
        <f>IF(AJ25=0,"",AJ25)</f>
        <v/>
      </c>
      <c r="L25" s="340">
        <f>IF(AK25=301,"",AK25)</f>
        <v>0</v>
      </c>
      <c r="M25" s="340" t="str">
        <f>IF(AL25=0,"",AL25)</f>
        <v/>
      </c>
      <c r="N25" s="340">
        <f>IF(AM25=301,"",AM25)</f>
        <v>0</v>
      </c>
      <c r="O25" s="340" t="str">
        <f>IF(AN25=0,"",AN25)</f>
        <v/>
      </c>
      <c r="P25" s="340">
        <f>IF(AO25=301,"",AO25)</f>
        <v>0</v>
      </c>
      <c r="Q25" s="340" t="str">
        <f>IF(AP25=0,"",AP25)</f>
        <v/>
      </c>
      <c r="R25" s="340">
        <f>IF(AQ25=301,"",AQ25)</f>
        <v>0</v>
      </c>
      <c r="S25" s="340" t="str">
        <f>IF(AR25=0,"",AR25)</f>
        <v/>
      </c>
      <c r="T25" s="340">
        <f>IF(AS25=301,"",AS25)</f>
        <v>0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0</v>
      </c>
      <c r="AD25" s="374"/>
      <c r="AE25" s="373">
        <f>ABS(INDEX(AE:AE,MATCH(AE22,$AA:$AA,0)+5)+INDEX(AE:AE,MATCH(AE22,$AA:$AA,0)+6)+INDEX(AE:AE,MATCH(AE22,$AA:$AA,0)+7))</f>
        <v>0</v>
      </c>
      <c r="AF25" s="374"/>
      <c r="AG25" s="373">
        <f>ABS(INDEX(AG:AG,MATCH(AG22,$AA:$AA,0)+5)+INDEX(AG:AG,MATCH(AG22,$AA:$AA,0)+6)+INDEX(AG:AG,MATCH(AG22,$AA:$AA,0)+7))</f>
        <v>0</v>
      </c>
      <c r="AH25" s="374"/>
      <c r="AI25" s="373">
        <f>ABS(INDEX(AI:AI,MATCH(AI22,$AA:$AA,0)+5)+INDEX(AI:AI,MATCH(AI22,$AA:$AA,0)+6)+INDEX(AI:AI,MATCH(AI22,$AA:$AA,0)+7))</f>
        <v>0</v>
      </c>
      <c r="AJ25" s="374"/>
      <c r="AK25" s="373">
        <f>ABS(INDEX(AK:AK,MATCH(AK22,$AA:$AA,0)+5)+INDEX(AK:AK,MATCH(AK22,$AA:$AA,0)+6)+INDEX(AK:AK,MATCH(AK22,$AA:$AA,0)+7))</f>
        <v>0</v>
      </c>
      <c r="AL25" s="374"/>
      <c r="AM25" s="373">
        <f>ABS(INDEX(AM:AM,MATCH(AM22,$AA:$AA,0)+5)+INDEX(AM:AM,MATCH(AM22,$AA:$AA,0)+6)+INDEX(AM:AM,MATCH(AM22,$AA:$AA,0)+7))</f>
        <v>0</v>
      </c>
      <c r="AN25" s="374"/>
      <c r="AO25" s="373">
        <f>ABS(INDEX(AO:AO,MATCH(AO22,$AA:$AA,0)+5)+INDEX(AO:AO,MATCH(AO22,$AA:$AA,0)+6)+INDEX(AO:AO,MATCH(AO22,$AA:$AA,0)+7))</f>
        <v>0</v>
      </c>
      <c r="AP25" s="374"/>
      <c r="AQ25" s="373">
        <f>ABS(INDEX(AQ:AQ,MATCH(AQ22,$AA:$AA,0)+5)+INDEX(AQ:AQ,MATCH(AQ22,$AA:$AA,0)+6)+INDEX(AQ:AQ,MATCH(AQ22,$AA:$AA,0)+7))</f>
        <v>0</v>
      </c>
      <c r="AR25" s="374"/>
      <c r="AS25" s="373">
        <f>ABS(INDEX(AS:AS,MATCH(AS22,$AA:$AA,0)+5)+INDEX(AS:AS,MATCH(AS22,$AA:$AA,0)+6)+INDEX(AS:AS,MATCH(AS22,$AA:$AA,0)+7))</f>
        <v>0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3"/>
        <v>Spieler 2</v>
      </c>
      <c r="C26" s="367" t="str">
        <f t="shared" si="33"/>
        <v/>
      </c>
      <c r="D26" s="340">
        <f>IF(AC26=301,"",AC26)</f>
        <v>0</v>
      </c>
      <c r="E26" s="340" t="str">
        <f>IF(AD26=0,"",AD26)</f>
        <v/>
      </c>
      <c r="F26" s="340">
        <f>IF(AE26=301,"",AE26)</f>
        <v>0</v>
      </c>
      <c r="G26" s="340" t="str">
        <f>IF(AF26=0,"",AF26)</f>
        <v/>
      </c>
      <c r="H26" s="340">
        <f>IF(AG26=301,"",AG26)</f>
        <v>0</v>
      </c>
      <c r="I26" s="340" t="str">
        <f>IF(AH26=0,"",AH26)</f>
        <v/>
      </c>
      <c r="J26" s="340">
        <f>IF(AI26=301,"",AI26)</f>
        <v>0</v>
      </c>
      <c r="K26" s="340" t="str">
        <f>IF(AJ26=0,"",AJ26)</f>
        <v/>
      </c>
      <c r="L26" s="340">
        <f>IF(AK26=301,"",AK26)</f>
        <v>0</v>
      </c>
      <c r="M26" s="340" t="str">
        <f>IF(AL26=0,"",AL26)</f>
        <v/>
      </c>
      <c r="N26" s="340">
        <f>IF(AM26=301,"",AM26)</f>
        <v>0</v>
      </c>
      <c r="O26" s="340" t="str">
        <f>IF(AN26=0,"",AN26)</f>
        <v/>
      </c>
      <c r="P26" s="340">
        <f>IF(AO26=301,"",AO26)</f>
        <v>0</v>
      </c>
      <c r="Q26" s="340" t="str">
        <f>IF(AP26=0,"",AP26)</f>
        <v/>
      </c>
      <c r="R26" s="340">
        <f>IF(AQ26=301,"",AQ26)</f>
        <v>0</v>
      </c>
      <c r="S26" s="340" t="str">
        <f>IF(AR26=0,"",AR26)</f>
        <v/>
      </c>
      <c r="T26" s="340">
        <f>IF(AS26=301,"",AS26)</f>
        <v>0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0</v>
      </c>
      <c r="AD26" s="376"/>
      <c r="AE26" s="375">
        <f>ABS(INDEX(AE:AE,MATCH(AE22,$AA:$AA,0)+8)+INDEX(AE:AE,MATCH(AE22,$AA:$AA,0)+9)+INDEX(AE:AE,MATCH(AE22,$AA:$AA,0)+10))</f>
        <v>0</v>
      </c>
      <c r="AF26" s="376"/>
      <c r="AG26" s="375">
        <f>ABS(INDEX(AG:AG,MATCH(AG22,$AA:$AA,0)+8)+INDEX(AG:AG,MATCH(AG22,$AA:$AA,0)+9)+INDEX(AG:AG,MATCH(AG22,$AA:$AA,0)+10))</f>
        <v>0</v>
      </c>
      <c r="AH26" s="376"/>
      <c r="AI26" s="375">
        <f>ABS(INDEX(AI:AI,MATCH(AI22,$AA:$AA,0)+8)+INDEX(AI:AI,MATCH(AI22,$AA:$AA,0)+9)+INDEX(AI:AI,MATCH(AI22,$AA:$AA,0)+10))</f>
        <v>0</v>
      </c>
      <c r="AJ26" s="376"/>
      <c r="AK26" s="375">
        <f>ABS(INDEX(AK:AK,MATCH(AK22,$AA:$AA,0)+8)+INDEX(AK:AK,MATCH(AK22,$AA:$AA,0)+9)+INDEX(AK:AK,MATCH(AK22,$AA:$AA,0)+10))</f>
        <v>0</v>
      </c>
      <c r="AL26" s="376"/>
      <c r="AM26" s="375">
        <f>ABS(INDEX(AM:AM,MATCH(AM22,$AA:$AA,0)+8)+INDEX(AM:AM,MATCH(AM22,$AA:$AA,0)+9)+INDEX(AM:AM,MATCH(AM22,$AA:$AA,0)+10))</f>
        <v>0</v>
      </c>
      <c r="AN26" s="376"/>
      <c r="AO26" s="375">
        <f>ABS(INDEX(AO:AO,MATCH(AO22,$AA:$AA,0)+8)+INDEX(AO:AO,MATCH(AO22,$AA:$AA,0)+9)+INDEX(AO:AO,MATCH(AO22,$AA:$AA,0)+10))</f>
        <v>0</v>
      </c>
      <c r="AP26" s="376"/>
      <c r="AQ26" s="375">
        <f>ABS(INDEX(AQ:AQ,MATCH(AQ22,$AA:$AA,0)+8)+INDEX(AQ:AQ,MATCH(AQ22,$AA:$AA,0)+9)+INDEX(AQ:AQ,MATCH(AQ22,$AA:$AA,0)+10))</f>
        <v>0</v>
      </c>
      <c r="AR26" s="376"/>
      <c r="AS26" s="375">
        <f>ABS(INDEX(AS:AS,MATCH(AS22,$AA:$AA,0)+8)+INDEX(AS:AS,MATCH(AS22,$AA:$AA,0)+9)+INDEX(AS:AS,MATCH(AS22,$AA:$AA,0)+10))</f>
        <v>0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3"/>
        <v>Spieler 3</v>
      </c>
      <c r="C27" s="367" t="str">
        <f t="shared" si="33"/>
        <v/>
      </c>
      <c r="D27" s="340">
        <f>IF(AC27=301,"",AC27)</f>
        <v>0</v>
      </c>
      <c r="E27" s="340" t="str">
        <f>IF(AD27=0,"",AD27)</f>
        <v/>
      </c>
      <c r="F27" s="340">
        <f>IF(AE27=301,"",AE27)</f>
        <v>0</v>
      </c>
      <c r="G27" s="340" t="str">
        <f>IF(AF27=0,"",AF27)</f>
        <v/>
      </c>
      <c r="H27" s="340">
        <f>IF(AG27=301,"",AG27)</f>
        <v>0</v>
      </c>
      <c r="I27" s="340" t="str">
        <f>IF(AH27=0,"",AH27)</f>
        <v/>
      </c>
      <c r="J27" s="340">
        <f>IF(AI27=301,"",AI27)</f>
        <v>0</v>
      </c>
      <c r="K27" s="340" t="str">
        <f>IF(AJ27=0,"",AJ27)</f>
        <v/>
      </c>
      <c r="L27" s="340">
        <f>IF(AK27=301,"",AK27)</f>
        <v>0</v>
      </c>
      <c r="M27" s="340" t="str">
        <f>IF(AL27=0,"",AL27)</f>
        <v/>
      </c>
      <c r="N27" s="340">
        <f>IF(AM27=301,"",AM27)</f>
        <v>0</v>
      </c>
      <c r="O27" s="340" t="str">
        <f>IF(AN27=0,"",AN27)</f>
        <v/>
      </c>
      <c r="P27" s="340">
        <f>IF(AO27=301,"",AO27)</f>
        <v>0</v>
      </c>
      <c r="Q27" s="340" t="str">
        <f>IF(AP27=0,"",AP27)</f>
        <v/>
      </c>
      <c r="R27" s="340">
        <f>IF(AQ27=301,"",AQ27)</f>
        <v>0</v>
      </c>
      <c r="S27" s="340" t="str">
        <f>IF(AR27=0,"",AR27)</f>
        <v/>
      </c>
      <c r="T27" s="340">
        <f>IF(AS27=301,"",AS27)</f>
        <v>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0</v>
      </c>
      <c r="AD27" s="376"/>
      <c r="AE27" s="375">
        <f>ABS(INDEX(AE:AE,MATCH(AE22,$AA:$AA,0)+11)+INDEX(AE:AE,MATCH(AE22,$AA:$AA,0)+12)+INDEX(AE:AE,MATCH(AE22,$AA:$AA,0)+13))</f>
        <v>0</v>
      </c>
      <c r="AF27" s="376"/>
      <c r="AG27" s="375">
        <f>ABS(INDEX(AG:AG,MATCH(AG22,$AA:$AA,0)+11)+INDEX(AG:AG,MATCH(AG22,$AA:$AA,0)+12)+INDEX(AG:AG,MATCH(AG22,$AA:$AA,0)+13))</f>
        <v>0</v>
      </c>
      <c r="AH27" s="376"/>
      <c r="AI27" s="375">
        <f>ABS(INDEX(AI:AI,MATCH(AI22,$AA:$AA,0)+11)+INDEX(AI:AI,MATCH(AI22,$AA:$AA,0)+12)+INDEX(AI:AI,MATCH(AI22,$AA:$AA,0)+13))</f>
        <v>0</v>
      </c>
      <c r="AJ27" s="376"/>
      <c r="AK27" s="375">
        <f>ABS(INDEX(AK:AK,MATCH(AK22,$AA:$AA,0)+11)+INDEX(AK:AK,MATCH(AK22,$AA:$AA,0)+12)+INDEX(AK:AK,MATCH(AK22,$AA:$AA,0)+13))</f>
        <v>0</v>
      </c>
      <c r="AL27" s="376"/>
      <c r="AM27" s="375">
        <f>ABS(INDEX(AM:AM,MATCH(AM22,$AA:$AA,0)+11)+INDEX(AM:AM,MATCH(AM22,$AA:$AA,0)+12)+INDEX(AM:AM,MATCH(AM22,$AA:$AA,0)+13))</f>
        <v>0</v>
      </c>
      <c r="AN27" s="376"/>
      <c r="AO27" s="375">
        <f>ABS(INDEX(AO:AO,MATCH(AO22,$AA:$AA,0)+11)+INDEX(AO:AO,MATCH(AO22,$AA:$AA,0)+12)+INDEX(AO:AO,MATCH(AO22,$AA:$AA,0)+13))</f>
        <v>0</v>
      </c>
      <c r="AP27" s="376"/>
      <c r="AQ27" s="375">
        <f>ABS(INDEX(AQ:AQ,MATCH(AQ22,$AA:$AA,0)+11)+INDEX(AQ:AQ,MATCH(AQ22,$AA:$AA,0)+12)+INDEX(AQ:AQ,MATCH(AQ22,$AA:$AA,0)+13))</f>
        <v>0</v>
      </c>
      <c r="AR27" s="376"/>
      <c r="AS27" s="375">
        <f>ABS(INDEX(AS:AS,MATCH(AS22,$AA:$AA,0)+11)+INDEX(AS:AS,MATCH(AS22,$AA:$AA,0)+12)+INDEX(AS:AS,MATCH(AS22,$AA:$AA,0)+13))</f>
        <v>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3"/>
        <v>Spieler 4</v>
      </c>
      <c r="C28" s="367" t="str">
        <f t="shared" si="33"/>
        <v/>
      </c>
      <c r="D28" s="340">
        <f>IF(AC28=301,"",AC28)</f>
        <v>0</v>
      </c>
      <c r="E28" s="340" t="str">
        <f>IF(AD28=0,"",AD28)</f>
        <v/>
      </c>
      <c r="F28" s="340">
        <f>IF(AE28=301,"",AE28)</f>
        <v>0</v>
      </c>
      <c r="G28" s="340" t="str">
        <f>IF(AF28=0,"",AF28)</f>
        <v/>
      </c>
      <c r="H28" s="340">
        <f>IF(AG28=301,"",AG28)</f>
        <v>0</v>
      </c>
      <c r="I28" s="340" t="str">
        <f>IF(AH28=0,"",AH28)</f>
        <v/>
      </c>
      <c r="J28" s="340">
        <f>IF(AI28=301,"",AI28)</f>
        <v>0</v>
      </c>
      <c r="K28" s="340" t="str">
        <f>IF(AJ28=0,"",AJ28)</f>
        <v/>
      </c>
      <c r="L28" s="340">
        <f>IF(AK28=301,"",AK28)</f>
        <v>0</v>
      </c>
      <c r="M28" s="340" t="str">
        <f>IF(AL28=0,"",AL28)</f>
        <v/>
      </c>
      <c r="N28" s="340">
        <f>IF(AM28=301,"",AM28)</f>
        <v>0</v>
      </c>
      <c r="O28" s="340" t="str">
        <f>IF(AN28=0,"",AN28)</f>
        <v/>
      </c>
      <c r="P28" s="340">
        <f>IF(AO28=301,"",AO28)</f>
        <v>0</v>
      </c>
      <c r="Q28" s="340" t="str">
        <f>IF(AP28=0,"",AP28)</f>
        <v/>
      </c>
      <c r="R28" s="340">
        <f>IF(AQ28=301,"",AQ28)</f>
        <v>0</v>
      </c>
      <c r="S28" s="340" t="str">
        <f>IF(AR28=0,"",AR28)</f>
        <v/>
      </c>
      <c r="T28" s="340">
        <f>IF(AS28=301,"",AS28)</f>
        <v>0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0</v>
      </c>
      <c r="AD28" s="376"/>
      <c r="AE28" s="375">
        <f>ABS(INDEX(AE:AE,MATCH(AE22,$AA:$AA,0)+14)+INDEX(AE:AE,MATCH(AE22,$AA:$AA,0)+15)+INDEX(AE:AE,MATCH(AE22,$AA:$AA,0)+16))</f>
        <v>0</v>
      </c>
      <c r="AF28" s="376"/>
      <c r="AG28" s="375">
        <f>ABS(INDEX(AG:AG,MATCH(AG22,$AA:$AA,0)+14)+INDEX(AG:AG,MATCH(AG22,$AA:$AA,0)+15)+INDEX(AG:AG,MATCH(AG22,$AA:$AA,0)+16))</f>
        <v>0</v>
      </c>
      <c r="AH28" s="376"/>
      <c r="AI28" s="375">
        <f>ABS(INDEX(AI:AI,MATCH(AI22,$AA:$AA,0)+14)+INDEX(AI:AI,MATCH(AI22,$AA:$AA,0)+15)+INDEX(AI:AI,MATCH(AI22,$AA:$AA,0)+16))</f>
        <v>0</v>
      </c>
      <c r="AJ28" s="376"/>
      <c r="AK28" s="375">
        <f>ABS(INDEX(AK:AK,MATCH(AK22,$AA:$AA,0)+14)+INDEX(AK:AK,MATCH(AK22,$AA:$AA,0)+15)+INDEX(AK:AK,MATCH(AK22,$AA:$AA,0)+16))</f>
        <v>0</v>
      </c>
      <c r="AL28" s="376"/>
      <c r="AM28" s="375">
        <f>ABS(INDEX(AM:AM,MATCH(AM22,$AA:$AA,0)+14)+INDEX(AM:AM,MATCH(AM22,$AA:$AA,0)+15)+INDEX(AM:AM,MATCH(AM22,$AA:$AA,0)+16))</f>
        <v>0</v>
      </c>
      <c r="AN28" s="376"/>
      <c r="AO28" s="375">
        <f>ABS(INDEX(AO:AO,MATCH(AO22,$AA:$AA,0)+14)+INDEX(AO:AO,MATCH(AO22,$AA:$AA,0)+15)+INDEX(AO:AO,MATCH(AO22,$AA:$AA,0)+16))</f>
        <v>0</v>
      </c>
      <c r="AP28" s="376"/>
      <c r="AQ28" s="375">
        <f>ABS(INDEX(AQ:AQ,MATCH(AQ22,$AA:$AA,0)+14)+INDEX(AQ:AQ,MATCH(AQ22,$AA:$AA,0)+15)+INDEX(AQ:AQ,MATCH(AQ22,$AA:$AA,0)+16))</f>
        <v>0</v>
      </c>
      <c r="AR28" s="376"/>
      <c r="AS28" s="375">
        <f>ABS(INDEX(AS:AS,MATCH(AS22,$AA:$AA,0)+14)+INDEX(AS:AS,MATCH(AS22,$AA:$AA,0)+15)+INDEX(AS:AS,MATCH(AS22,$AA:$AA,0)+16))</f>
        <v>0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3"/>
        <v>Gesamt</v>
      </c>
      <c r="C29" s="356" t="str">
        <f t="shared" si="33"/>
        <v/>
      </c>
      <c r="D29" s="339">
        <f>IF(AC29=1505,"",AC29)</f>
        <v>0</v>
      </c>
      <c r="E29" s="339" t="str">
        <f>IF(AD29=0,"",AD29)</f>
        <v/>
      </c>
      <c r="F29" s="339">
        <f>IF(AE29=1505,"",AE29)</f>
        <v>0</v>
      </c>
      <c r="G29" s="339" t="str">
        <f>IF(AF29=0,"",AF29)</f>
        <v/>
      </c>
      <c r="H29" s="339">
        <f>IF(AG29=1505,"",AG29)</f>
        <v>0</v>
      </c>
      <c r="I29" s="339" t="str">
        <f>IF(AH29=0,"",AH29)</f>
        <v/>
      </c>
      <c r="J29" s="339">
        <f>IF(AI29=1505,"",AI29)</f>
        <v>0</v>
      </c>
      <c r="K29" s="339" t="str">
        <f>IF(AJ29=0,"",AJ29)</f>
        <v/>
      </c>
      <c r="L29" s="339">
        <f>IF(AK29=1505,"",AK29)</f>
        <v>0</v>
      </c>
      <c r="M29" s="339" t="str">
        <f>IF(AL29=0,"",AL29)</f>
        <v/>
      </c>
      <c r="N29" s="339">
        <f>IF(AM29=1505,"",AM29)</f>
        <v>0</v>
      </c>
      <c r="O29" s="339" t="str">
        <f>IF(AN29=0,"",AN29)</f>
        <v/>
      </c>
      <c r="P29" s="339">
        <f>IF(AO29=1505,"",AO29)</f>
        <v>0</v>
      </c>
      <c r="Q29" s="339" t="str">
        <f>IF(AP29=0,"",AP29)</f>
        <v/>
      </c>
      <c r="R29" s="339">
        <f>IF(AQ29=1505,"",AQ29)</f>
        <v>0</v>
      </c>
      <c r="S29" s="339" t="str">
        <f>IF(AR29=0,"",AR29)</f>
        <v/>
      </c>
      <c r="T29" s="339">
        <f>IF(AS29=1505,"",AS29)</f>
        <v>0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0</v>
      </c>
      <c r="AD29" s="356"/>
      <c r="AE29" s="355">
        <f>SUM(AE25:AE28)</f>
        <v>0</v>
      </c>
      <c r="AF29" s="356"/>
      <c r="AG29" s="355">
        <f>SUM(AG25:AG28)</f>
        <v>0</v>
      </c>
      <c r="AH29" s="356"/>
      <c r="AI29" s="355">
        <f>SUM(AI25:AI28)</f>
        <v>0</v>
      </c>
      <c r="AJ29" s="356"/>
      <c r="AK29" s="355">
        <f>SUM(AK25:AK28)</f>
        <v>0</v>
      </c>
      <c r="AL29" s="356"/>
      <c r="AM29" s="355">
        <f>SUM(AM25:AM28)</f>
        <v>0</v>
      </c>
      <c r="AN29" s="356"/>
      <c r="AO29" s="355">
        <f>SUM(AO25:AO28)</f>
        <v>0</v>
      </c>
      <c r="AP29" s="356"/>
      <c r="AQ29" s="355">
        <f>SUM(AQ25:AQ28)</f>
        <v>0</v>
      </c>
      <c r="AR29" s="356"/>
      <c r="AS29" s="355">
        <f>SUM(AS25:AS28)</f>
        <v>0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05.04./06.04.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05.04./06.04.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Dettelbach Extreme Bowlingarena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9">
        <f>IF(AD37="","",AD37)</f>
        <v>0</v>
      </c>
      <c r="F37" s="75" t="str">
        <f t="shared" ref="F37:F50" si="34">IF(AE37=0,"",AE37)</f>
        <v/>
      </c>
      <c r="G37" s="349">
        <f>IF(AF37="","",AF37)</f>
        <v>0</v>
      </c>
      <c r="H37" s="75" t="str">
        <f t="shared" ref="H37:H50" si="35">IF(AG37=0,"",AG37)</f>
        <v/>
      </c>
      <c r="I37" s="349">
        <f>IF(AH37="","",AH37)</f>
        <v>0</v>
      </c>
      <c r="J37" s="75" t="str">
        <f t="shared" ref="J37:J50" si="36">IF(AI37=0,"",AI37)</f>
        <v/>
      </c>
      <c r="K37" s="349">
        <f>IF(AJ37="","",AJ37)</f>
        <v>0</v>
      </c>
      <c r="L37" s="75" t="str">
        <f t="shared" ref="L37:L50" si="37">IF(AK37=0,"",AK37)</f>
        <v/>
      </c>
      <c r="M37" s="349">
        <f>IF(AL37="","",AL37)</f>
        <v>0</v>
      </c>
      <c r="N37" s="75" t="str">
        <f>IF(AM37=0,"",AM37)</f>
        <v/>
      </c>
      <c r="O37" s="349">
        <f>IF(AN37="","",AN37)</f>
        <v>0</v>
      </c>
      <c r="P37" s="75" t="str">
        <f t="shared" ref="P37:P50" si="38">IF(AO37=0,"",AO37)</f>
        <v/>
      </c>
      <c r="Q37" s="349">
        <f>IF(AP37="","",AP37)</f>
        <v>0</v>
      </c>
      <c r="R37" s="75" t="str">
        <f t="shared" ref="R37:R50" si="39">IF(AQ37=0,"",AQ37)</f>
        <v/>
      </c>
      <c r="S37" s="349">
        <f>IF(AR37="","",AR37)</f>
        <v>0</v>
      </c>
      <c r="T37" s="75" t="str">
        <f t="shared" ref="T37:T50" si="40">IF(AS37=0,"",AS37)</f>
        <v/>
      </c>
      <c r="U37" s="349">
        <f>IF(AT37="","",AT37)</f>
        <v>0</v>
      </c>
      <c r="V37" s="75" t="str">
        <f t="shared" ref="V37:V50" si="41">IF(AU37=0,"",AU37)</f>
        <v/>
      </c>
      <c r="W37" s="349">
        <f>IF(AV37="","",AV37)</f>
        <v>0</v>
      </c>
      <c r="Z37" s="352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69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0"/>
      <c r="F38" s="78" t="str">
        <f t="shared" si="34"/>
        <v/>
      </c>
      <c r="G38" s="350"/>
      <c r="H38" s="78" t="str">
        <f t="shared" si="35"/>
        <v/>
      </c>
      <c r="I38" s="350"/>
      <c r="J38" s="78" t="str">
        <f t="shared" si="36"/>
        <v/>
      </c>
      <c r="K38" s="350"/>
      <c r="L38" s="78" t="str">
        <f t="shared" si="37"/>
        <v/>
      </c>
      <c r="M38" s="350"/>
      <c r="N38" s="78" t="str">
        <f t="shared" ref="N38:N50" si="54">IF(AM38=0,"",AM38)</f>
        <v/>
      </c>
      <c r="O38" s="350"/>
      <c r="P38" s="78" t="str">
        <f t="shared" si="38"/>
        <v/>
      </c>
      <c r="Q38" s="350"/>
      <c r="R38" s="78" t="str">
        <f t="shared" si="39"/>
        <v/>
      </c>
      <c r="S38" s="350"/>
      <c r="T38" s="78" t="str">
        <f t="shared" si="40"/>
        <v/>
      </c>
      <c r="U38" s="350"/>
      <c r="V38" s="78" t="str">
        <f t="shared" si="41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0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1"/>
      <c r="F39" s="69" t="str">
        <f t="shared" si="34"/>
        <v/>
      </c>
      <c r="G39" s="351"/>
      <c r="H39" s="69" t="str">
        <f t="shared" si="35"/>
        <v/>
      </c>
      <c r="I39" s="351"/>
      <c r="J39" s="69" t="str">
        <f t="shared" si="36"/>
        <v/>
      </c>
      <c r="K39" s="351"/>
      <c r="L39" s="69" t="str">
        <f t="shared" si="37"/>
        <v/>
      </c>
      <c r="M39" s="351"/>
      <c r="N39" s="69" t="str">
        <f t="shared" si="54"/>
        <v/>
      </c>
      <c r="O39" s="351"/>
      <c r="P39" s="69" t="str">
        <f t="shared" si="38"/>
        <v/>
      </c>
      <c r="Q39" s="351"/>
      <c r="R39" s="69" t="str">
        <f t="shared" si="39"/>
        <v/>
      </c>
      <c r="S39" s="351"/>
      <c r="T39" s="69" t="str">
        <f t="shared" si="40"/>
        <v/>
      </c>
      <c r="U39" s="351"/>
      <c r="V39" s="69" t="str">
        <f t="shared" si="41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68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9">
        <f>IF(AD40="","",AD40)</f>
        <v>0</v>
      </c>
      <c r="F40" s="75" t="str">
        <f t="shared" si="34"/>
        <v/>
      </c>
      <c r="G40" s="349">
        <f>IF(AF40="","",AF40)</f>
        <v>0</v>
      </c>
      <c r="H40" s="75" t="str">
        <f t="shared" si="35"/>
        <v/>
      </c>
      <c r="I40" s="349">
        <f>IF(AH40="","",AH40)</f>
        <v>0</v>
      </c>
      <c r="J40" s="75" t="str">
        <f t="shared" si="36"/>
        <v/>
      </c>
      <c r="K40" s="349">
        <f>IF(AJ40="","",AJ40)</f>
        <v>0</v>
      </c>
      <c r="L40" s="75" t="str">
        <f t="shared" si="37"/>
        <v/>
      </c>
      <c r="M40" s="349">
        <f>IF(AL40="","",AL40)</f>
        <v>0</v>
      </c>
      <c r="N40" s="75" t="str">
        <f t="shared" si="54"/>
        <v/>
      </c>
      <c r="O40" s="349">
        <f>IF(AN40="","",AN40)</f>
        <v>0</v>
      </c>
      <c r="P40" s="75" t="str">
        <f t="shared" si="38"/>
        <v/>
      </c>
      <c r="Q40" s="349">
        <f>IF(AP40="","",AP40)</f>
        <v>0</v>
      </c>
      <c r="R40" s="75" t="str">
        <f t="shared" si="39"/>
        <v/>
      </c>
      <c r="S40" s="349">
        <f>IF(AR40="","",AR40)</f>
        <v>0</v>
      </c>
      <c r="T40" s="75" t="str">
        <f t="shared" si="40"/>
        <v/>
      </c>
      <c r="U40" s="349">
        <f>IF(AT40="","",AT40)</f>
        <v>0</v>
      </c>
      <c r="V40" s="75" t="str">
        <f t="shared" si="41"/>
        <v/>
      </c>
      <c r="W40" s="349">
        <f>IF(AV40="","",AV40)</f>
        <v>0</v>
      </c>
      <c r="Z40" s="352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69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0"/>
      <c r="F41" s="78" t="str">
        <f t="shared" si="34"/>
        <v/>
      </c>
      <c r="G41" s="350"/>
      <c r="H41" s="78" t="str">
        <f t="shared" si="35"/>
        <v/>
      </c>
      <c r="I41" s="350"/>
      <c r="J41" s="78" t="str">
        <f t="shared" si="36"/>
        <v/>
      </c>
      <c r="K41" s="350"/>
      <c r="L41" s="78" t="str">
        <f t="shared" si="37"/>
        <v/>
      </c>
      <c r="M41" s="350"/>
      <c r="N41" s="78" t="str">
        <f t="shared" si="54"/>
        <v/>
      </c>
      <c r="O41" s="350"/>
      <c r="P41" s="78" t="str">
        <f t="shared" si="38"/>
        <v/>
      </c>
      <c r="Q41" s="350"/>
      <c r="R41" s="78" t="str">
        <f t="shared" si="39"/>
        <v/>
      </c>
      <c r="S41" s="350"/>
      <c r="T41" s="78" t="str">
        <f t="shared" si="40"/>
        <v/>
      </c>
      <c r="U41" s="350"/>
      <c r="V41" s="78" t="str">
        <f t="shared" si="41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0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1"/>
      <c r="F42" s="69" t="str">
        <f t="shared" si="34"/>
        <v/>
      </c>
      <c r="G42" s="351"/>
      <c r="H42" s="69" t="str">
        <f t="shared" si="35"/>
        <v/>
      </c>
      <c r="I42" s="351"/>
      <c r="J42" s="69" t="str">
        <f t="shared" si="36"/>
        <v/>
      </c>
      <c r="K42" s="351"/>
      <c r="L42" s="69" t="str">
        <f t="shared" si="37"/>
        <v/>
      </c>
      <c r="M42" s="351"/>
      <c r="N42" s="69" t="str">
        <f t="shared" si="54"/>
        <v/>
      </c>
      <c r="O42" s="351"/>
      <c r="P42" s="69" t="str">
        <f t="shared" si="38"/>
        <v/>
      </c>
      <c r="Q42" s="351"/>
      <c r="R42" s="69" t="str">
        <f t="shared" si="39"/>
        <v/>
      </c>
      <c r="S42" s="351"/>
      <c r="T42" s="69" t="str">
        <f t="shared" si="40"/>
        <v/>
      </c>
      <c r="U42" s="351"/>
      <c r="V42" s="69" t="str">
        <f t="shared" si="41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68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9">
        <f>IF(AD43="","",AD43)</f>
        <v>0</v>
      </c>
      <c r="F43" s="75" t="str">
        <f t="shared" si="34"/>
        <v/>
      </c>
      <c r="G43" s="349">
        <f>IF(AF43="","",AF43)</f>
        <v>0</v>
      </c>
      <c r="H43" s="75" t="str">
        <f t="shared" si="35"/>
        <v/>
      </c>
      <c r="I43" s="349">
        <f>IF(AH43="","",AH43)</f>
        <v>0</v>
      </c>
      <c r="J43" s="75" t="str">
        <f t="shared" si="36"/>
        <v/>
      </c>
      <c r="K43" s="349">
        <f>IF(AJ43="","",AJ43)</f>
        <v>0</v>
      </c>
      <c r="L43" s="75" t="str">
        <f t="shared" si="37"/>
        <v/>
      </c>
      <c r="M43" s="349">
        <f>IF(AL43="","",AL43)</f>
        <v>0</v>
      </c>
      <c r="N43" s="75" t="str">
        <f t="shared" si="54"/>
        <v/>
      </c>
      <c r="O43" s="349">
        <f>IF(AN43="","",AN43)</f>
        <v>0</v>
      </c>
      <c r="P43" s="75" t="str">
        <f t="shared" si="38"/>
        <v/>
      </c>
      <c r="Q43" s="349">
        <f>IF(AP43="","",AP43)</f>
        <v>0</v>
      </c>
      <c r="R43" s="75" t="str">
        <f t="shared" si="39"/>
        <v/>
      </c>
      <c r="S43" s="349">
        <f>IF(AR43="","",AR43)</f>
        <v>0</v>
      </c>
      <c r="T43" s="75" t="str">
        <f t="shared" si="40"/>
        <v/>
      </c>
      <c r="U43" s="349">
        <f>IF(AT43="","",AT43)</f>
        <v>0</v>
      </c>
      <c r="V43" s="75" t="str">
        <f t="shared" si="41"/>
        <v/>
      </c>
      <c r="W43" s="349">
        <f>IF(AV43="","",AV43)</f>
        <v>0</v>
      </c>
      <c r="Z43" s="352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69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0"/>
      <c r="F44" s="78" t="str">
        <f t="shared" si="34"/>
        <v/>
      </c>
      <c r="G44" s="350"/>
      <c r="H44" s="78" t="str">
        <f t="shared" si="35"/>
        <v/>
      </c>
      <c r="I44" s="350"/>
      <c r="J44" s="78" t="str">
        <f t="shared" si="36"/>
        <v/>
      </c>
      <c r="K44" s="350"/>
      <c r="L44" s="78" t="str">
        <f t="shared" si="37"/>
        <v/>
      </c>
      <c r="M44" s="350"/>
      <c r="N44" s="78" t="str">
        <f t="shared" si="54"/>
        <v/>
      </c>
      <c r="O44" s="350"/>
      <c r="P44" s="78" t="str">
        <f t="shared" si="38"/>
        <v/>
      </c>
      <c r="Q44" s="350"/>
      <c r="R44" s="78" t="str">
        <f t="shared" si="39"/>
        <v/>
      </c>
      <c r="S44" s="350"/>
      <c r="T44" s="78" t="str">
        <f t="shared" si="40"/>
        <v/>
      </c>
      <c r="U44" s="350"/>
      <c r="V44" s="78" t="str">
        <f t="shared" si="41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0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1"/>
      <c r="F45" s="69" t="str">
        <f t="shared" si="34"/>
        <v/>
      </c>
      <c r="G45" s="351"/>
      <c r="H45" s="69" t="str">
        <f t="shared" si="35"/>
        <v/>
      </c>
      <c r="I45" s="351"/>
      <c r="J45" s="69" t="str">
        <f t="shared" si="36"/>
        <v/>
      </c>
      <c r="K45" s="351"/>
      <c r="L45" s="69" t="str">
        <f t="shared" si="37"/>
        <v/>
      </c>
      <c r="M45" s="351"/>
      <c r="N45" s="69" t="str">
        <f t="shared" si="54"/>
        <v/>
      </c>
      <c r="O45" s="351"/>
      <c r="P45" s="69" t="str">
        <f t="shared" si="38"/>
        <v/>
      </c>
      <c r="Q45" s="351"/>
      <c r="R45" s="69" t="str">
        <f t="shared" si="39"/>
        <v/>
      </c>
      <c r="S45" s="351"/>
      <c r="T45" s="69" t="str">
        <f t="shared" si="40"/>
        <v/>
      </c>
      <c r="U45" s="351"/>
      <c r="V45" s="69" t="str">
        <f t="shared" si="41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68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9">
        <f>IF(AD46="","",AD46)</f>
        <v>0</v>
      </c>
      <c r="F46" s="75" t="str">
        <f t="shared" si="34"/>
        <v/>
      </c>
      <c r="G46" s="349">
        <f>IF(AF46="","",AF46)</f>
        <v>0</v>
      </c>
      <c r="H46" s="75" t="str">
        <f t="shared" si="35"/>
        <v/>
      </c>
      <c r="I46" s="349">
        <f>IF(AH46="","",AH46)</f>
        <v>0</v>
      </c>
      <c r="J46" s="75" t="str">
        <f t="shared" si="36"/>
        <v/>
      </c>
      <c r="K46" s="349">
        <f>IF(AJ46="","",AJ46)</f>
        <v>0</v>
      </c>
      <c r="L46" s="75" t="str">
        <f t="shared" si="37"/>
        <v/>
      </c>
      <c r="M46" s="349">
        <f>IF(AL46="","",AL46)</f>
        <v>0</v>
      </c>
      <c r="N46" s="75" t="str">
        <f t="shared" si="54"/>
        <v/>
      </c>
      <c r="O46" s="349">
        <f>IF(AN46="","",AN46)</f>
        <v>0</v>
      </c>
      <c r="P46" s="75" t="str">
        <f t="shared" si="38"/>
        <v/>
      </c>
      <c r="Q46" s="349">
        <f>IF(AP46="","",AP46)</f>
        <v>0</v>
      </c>
      <c r="R46" s="75" t="str">
        <f t="shared" si="39"/>
        <v/>
      </c>
      <c r="S46" s="349">
        <f>IF(AR46="","",AR46)</f>
        <v>0</v>
      </c>
      <c r="T46" s="75" t="str">
        <f t="shared" si="40"/>
        <v/>
      </c>
      <c r="U46" s="349">
        <f>IF(AT46="","",AT46)</f>
        <v>0</v>
      </c>
      <c r="V46" s="75" t="str">
        <f t="shared" si="41"/>
        <v/>
      </c>
      <c r="W46" s="349">
        <f>IF(AV46="","",AV46)</f>
        <v>0</v>
      </c>
      <c r="Z46" s="352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69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0"/>
      <c r="F47" s="78" t="str">
        <f t="shared" si="34"/>
        <v/>
      </c>
      <c r="G47" s="350"/>
      <c r="H47" s="78" t="str">
        <f t="shared" si="35"/>
        <v/>
      </c>
      <c r="I47" s="350"/>
      <c r="J47" s="78" t="str">
        <f t="shared" si="36"/>
        <v/>
      </c>
      <c r="K47" s="350"/>
      <c r="L47" s="78" t="str">
        <f t="shared" si="37"/>
        <v/>
      </c>
      <c r="M47" s="350"/>
      <c r="N47" s="78" t="str">
        <f t="shared" si="54"/>
        <v/>
      </c>
      <c r="O47" s="350"/>
      <c r="P47" s="78" t="str">
        <f t="shared" si="38"/>
        <v/>
      </c>
      <c r="Q47" s="350"/>
      <c r="R47" s="78" t="str">
        <f t="shared" si="39"/>
        <v/>
      </c>
      <c r="S47" s="350"/>
      <c r="T47" s="78" t="str">
        <f t="shared" si="40"/>
        <v/>
      </c>
      <c r="U47" s="350"/>
      <c r="V47" s="78" t="str">
        <f t="shared" si="41"/>
        <v/>
      </c>
      <c r="W47" s="350"/>
      <c r="Z47" s="353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1"/>
      <c r="F48" s="69" t="str">
        <f t="shared" si="34"/>
        <v/>
      </c>
      <c r="G48" s="351"/>
      <c r="H48" s="69" t="str">
        <f t="shared" si="35"/>
        <v/>
      </c>
      <c r="I48" s="351"/>
      <c r="J48" s="69" t="str">
        <f t="shared" si="36"/>
        <v/>
      </c>
      <c r="K48" s="351"/>
      <c r="L48" s="69" t="str">
        <f t="shared" si="37"/>
        <v/>
      </c>
      <c r="M48" s="351"/>
      <c r="N48" s="69" t="str">
        <f t="shared" si="54"/>
        <v/>
      </c>
      <c r="O48" s="351"/>
      <c r="P48" s="69" t="str">
        <f t="shared" si="38"/>
        <v/>
      </c>
      <c r="Q48" s="351"/>
      <c r="R48" s="69" t="str">
        <f t="shared" si="39"/>
        <v/>
      </c>
      <c r="S48" s="351"/>
      <c r="T48" s="69" t="str">
        <f t="shared" si="40"/>
        <v/>
      </c>
      <c r="U48" s="351"/>
      <c r="V48" s="69" t="str">
        <f t="shared" si="41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7">
        <f t="shared" si="65"/>
        <v>5</v>
      </c>
      <c r="E52" s="347" t="str">
        <f t="shared" si="65"/>
        <v/>
      </c>
      <c r="F52" s="347">
        <f t="shared" si="65"/>
        <v>4</v>
      </c>
      <c r="G52" s="347" t="str">
        <f t="shared" si="65"/>
        <v/>
      </c>
      <c r="H52" s="347">
        <f t="shared" si="65"/>
        <v>8</v>
      </c>
      <c r="I52" s="347" t="str">
        <f t="shared" si="65"/>
        <v/>
      </c>
      <c r="J52" s="347">
        <f t="shared" si="65"/>
        <v>7</v>
      </c>
      <c r="K52" s="347" t="str">
        <f t="shared" si="65"/>
        <v/>
      </c>
      <c r="L52" s="347">
        <f t="shared" si="65"/>
        <v>6</v>
      </c>
      <c r="M52" s="347" t="str">
        <f t="shared" si="65"/>
        <v/>
      </c>
      <c r="N52" s="347">
        <f t="shared" si="65"/>
        <v>10</v>
      </c>
      <c r="O52" s="347" t="str">
        <f t="shared" si="65"/>
        <v/>
      </c>
      <c r="P52" s="347">
        <f t="shared" si="65"/>
        <v>3</v>
      </c>
      <c r="Q52" s="347" t="str">
        <f t="shared" si="65"/>
        <v/>
      </c>
      <c r="R52" s="347">
        <f t="shared" ref="L52:U54" si="66">IF(AQ52=0,"",AQ52)</f>
        <v>9</v>
      </c>
      <c r="S52" s="347" t="str">
        <f t="shared" si="66"/>
        <v/>
      </c>
      <c r="T52" s="347">
        <f t="shared" si="66"/>
        <v>1</v>
      </c>
      <c r="U52" s="347" t="str">
        <f t="shared" si="66"/>
        <v/>
      </c>
      <c r="V52" s="348"/>
      <c r="W52" s="348"/>
      <c r="AA52" s="88" t="s">
        <v>1797</v>
      </c>
      <c r="AB52" s="89" t="s">
        <v>1798</v>
      </c>
      <c r="AC52" s="371">
        <f>VLOOKUP($AA32,Schlüssel!$A$5:$DG$14,103)</f>
        <v>5</v>
      </c>
      <c r="AD52" s="372"/>
      <c r="AE52" s="371">
        <f>VLOOKUP($AA32,Schlüssel!$A$5:$EK$14,104)</f>
        <v>4</v>
      </c>
      <c r="AF52" s="372"/>
      <c r="AG52" s="371">
        <f>VLOOKUP($AA32,Schlüssel!$A$5:$EK$14,105)</f>
        <v>8</v>
      </c>
      <c r="AH52" s="372"/>
      <c r="AI52" s="371">
        <f>VLOOKUP($AA32,Schlüssel!$A$5:$EK$14,106)</f>
        <v>7</v>
      </c>
      <c r="AJ52" s="372"/>
      <c r="AK52" s="371">
        <f>VLOOKUP($AA32,Schlüssel!$A$5:$EK$14,107)</f>
        <v>6</v>
      </c>
      <c r="AL52" s="372"/>
      <c r="AM52" s="371">
        <f>VLOOKUP($AA32,Schlüssel!$A$5:$EK$14,108)</f>
        <v>10</v>
      </c>
      <c r="AN52" s="372"/>
      <c r="AO52" s="371">
        <f>VLOOKUP($AA32,Schlüssel!$A$5:$EK$14,109)</f>
        <v>3</v>
      </c>
      <c r="AP52" s="372"/>
      <c r="AQ52" s="371">
        <f>VLOOKUP($AA32,Schlüssel!$A$5:$EK$14,110)</f>
        <v>9</v>
      </c>
      <c r="AR52" s="372"/>
      <c r="AS52" s="371">
        <f>VLOOKUP($AA32,Schlüssel!$A$5:$EK$14,111)</f>
        <v>1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4" t="str">
        <f t="shared" si="67"/>
        <v>RW Lichtenhof Stein 1</v>
      </c>
      <c r="E53" s="345" t="str">
        <f t="shared" si="67"/>
        <v/>
      </c>
      <c r="F53" s="344" t="str">
        <f t="shared" si="67"/>
        <v>SG DJK Rimpar</v>
      </c>
      <c r="G53" s="345" t="str">
        <f t="shared" si="67"/>
        <v/>
      </c>
      <c r="H53" s="344" t="str">
        <f t="shared" si="67"/>
        <v>BC EMAX Unterföhring 2</v>
      </c>
      <c r="I53" s="345" t="str">
        <f t="shared" si="67"/>
        <v/>
      </c>
      <c r="J53" s="344" t="str">
        <f t="shared" si="67"/>
        <v>Schanzer Ingolstadt 1</v>
      </c>
      <c r="K53" s="345" t="str">
        <f t="shared" si="67"/>
        <v/>
      </c>
      <c r="L53" s="344" t="str">
        <f t="shared" si="66"/>
        <v>SG Rottendorf 1</v>
      </c>
      <c r="M53" s="345" t="str">
        <f t="shared" si="66"/>
        <v/>
      </c>
      <c r="N53" s="344" t="str">
        <f t="shared" si="66"/>
        <v>High Roller Rosenheim 1</v>
      </c>
      <c r="O53" s="345" t="str">
        <f t="shared" si="66"/>
        <v/>
      </c>
      <c r="P53" s="344" t="str">
        <f t="shared" si="66"/>
        <v>BK München 3</v>
      </c>
      <c r="Q53" s="345" t="str">
        <f t="shared" si="66"/>
        <v/>
      </c>
      <c r="R53" s="344" t="str">
        <f t="shared" si="66"/>
        <v>Bowlinghaus Bamberg 1</v>
      </c>
      <c r="S53" s="345" t="str">
        <f t="shared" si="66"/>
        <v/>
      </c>
      <c r="T53" s="344" t="str">
        <f t="shared" si="66"/>
        <v>BC Comet Nürnberg</v>
      </c>
      <c r="U53" s="345" t="str">
        <f t="shared" si="66"/>
        <v/>
      </c>
      <c r="V53" s="346"/>
      <c r="W53" s="346"/>
      <c r="AA53" s="90"/>
      <c r="AB53" s="86"/>
      <c r="AC53" s="344" t="str">
        <f>VLOOKUP(AC52,Schlüssel!$A$5:$K$14,2)</f>
        <v>RW Lichtenhof Stein 1</v>
      </c>
      <c r="AD53" s="345"/>
      <c r="AE53" s="344" t="str">
        <f>VLOOKUP(AE52,Schlüssel!$A$5:$K$14,2)</f>
        <v>SG DJK Rimpar</v>
      </c>
      <c r="AF53" s="345"/>
      <c r="AG53" s="344" t="str">
        <f>VLOOKUP(AG52,Schlüssel!$A$5:$K$14,2)</f>
        <v>BC EMAX Unterföhring 2</v>
      </c>
      <c r="AH53" s="345"/>
      <c r="AI53" s="344" t="str">
        <f>VLOOKUP(AI52,Schlüssel!$A$5:$K$14,2)</f>
        <v>Schanzer Ingolstadt 1</v>
      </c>
      <c r="AJ53" s="345"/>
      <c r="AK53" s="344" t="str">
        <f>VLOOKUP(AK52,Schlüssel!$A$5:$K$14,2)</f>
        <v>SG Rottendorf 1</v>
      </c>
      <c r="AL53" s="345"/>
      <c r="AM53" s="344" t="str">
        <f>VLOOKUP(AM52,Schlüssel!$A$5:$K$14,2)</f>
        <v>High Roller Rosenheim 1</v>
      </c>
      <c r="AN53" s="345"/>
      <c r="AO53" s="344" t="str">
        <f>VLOOKUP(AO52,Schlüssel!$A$5:$K$14,2)</f>
        <v>BK München 3</v>
      </c>
      <c r="AP53" s="345"/>
      <c r="AQ53" s="344" t="str">
        <f>VLOOKUP(AQ52,Schlüssel!$A$5:$K$14,2)</f>
        <v>Bowlinghaus Bamberg 1</v>
      </c>
      <c r="AR53" s="345"/>
      <c r="AS53" s="344" t="str">
        <f>VLOOKUP(AS52,Schlüssel!$A$5:$K$14,2)</f>
        <v>BC Comet Nürnberg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2" t="str">
        <f t="shared" si="67"/>
        <v/>
      </c>
      <c r="E54" s="342" t="str">
        <f t="shared" si="67"/>
        <v/>
      </c>
      <c r="F54" s="342" t="str">
        <f t="shared" si="67"/>
        <v/>
      </c>
      <c r="G54" s="342" t="str">
        <f t="shared" si="67"/>
        <v/>
      </c>
      <c r="H54" s="342" t="str">
        <f t="shared" si="67"/>
        <v/>
      </c>
      <c r="I54" s="342" t="str">
        <f t="shared" si="67"/>
        <v/>
      </c>
      <c r="J54" s="342" t="str">
        <f t="shared" si="67"/>
        <v/>
      </c>
      <c r="K54" s="342" t="str">
        <f t="shared" si="67"/>
        <v/>
      </c>
      <c r="L54" s="342" t="str">
        <f t="shared" si="66"/>
        <v/>
      </c>
      <c r="M54" s="342" t="str">
        <f t="shared" si="66"/>
        <v/>
      </c>
      <c r="N54" s="342" t="str">
        <f t="shared" si="66"/>
        <v/>
      </c>
      <c r="O54" s="342" t="str">
        <f t="shared" si="66"/>
        <v/>
      </c>
      <c r="P54" s="342" t="str">
        <f t="shared" si="66"/>
        <v/>
      </c>
      <c r="Q54" s="342" t="str">
        <f t="shared" si="66"/>
        <v/>
      </c>
      <c r="R54" s="342" t="str">
        <f t="shared" si="66"/>
        <v/>
      </c>
      <c r="S54" s="342" t="str">
        <f t="shared" si="66"/>
        <v/>
      </c>
      <c r="T54" s="342" t="str">
        <f t="shared" si="66"/>
        <v/>
      </c>
      <c r="U54" s="343" t="str">
        <f t="shared" si="66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ref="B55:C59" si="68">IF(AA55=0,"",AA55)</f>
        <v>Spieler 1</v>
      </c>
      <c r="C55" s="367" t="str">
        <f t="shared" si="68"/>
        <v/>
      </c>
      <c r="D55" s="340">
        <f>IF(AC55=301,"",AC55)</f>
        <v>0</v>
      </c>
      <c r="E55" s="340" t="str">
        <f>IF(AD55=0,"",AD55)</f>
        <v/>
      </c>
      <c r="F55" s="340">
        <f>IF(AE55=301,"",AE55)</f>
        <v>0</v>
      </c>
      <c r="G55" s="340" t="str">
        <f>IF(AF55=0,"",AF55)</f>
        <v/>
      </c>
      <c r="H55" s="340">
        <f>IF(AG55=301,"",AG55)</f>
        <v>0</v>
      </c>
      <c r="I55" s="340" t="str">
        <f>IF(AH55=0,"",AH55)</f>
        <v/>
      </c>
      <c r="J55" s="340">
        <f>IF(AI55=301,"",AI55)</f>
        <v>0</v>
      </c>
      <c r="K55" s="340" t="str">
        <f>IF(AJ55=0,"",AJ55)</f>
        <v/>
      </c>
      <c r="L55" s="340">
        <f>IF(AK55=301,"",AK55)</f>
        <v>0</v>
      </c>
      <c r="M55" s="340" t="str">
        <f>IF(AL55=0,"",AL55)</f>
        <v/>
      </c>
      <c r="N55" s="340">
        <f>IF(AM55=301,"",AM55)</f>
        <v>0</v>
      </c>
      <c r="O55" s="340" t="str">
        <f>IF(AN55=0,"",AN55)</f>
        <v/>
      </c>
      <c r="P55" s="340">
        <f>IF(AO55=301,"",AO55)</f>
        <v>0</v>
      </c>
      <c r="Q55" s="340" t="str">
        <f>IF(AP55=0,"",AP55)</f>
        <v/>
      </c>
      <c r="R55" s="340">
        <f>IF(AQ55=301,"",AQ55)</f>
        <v>0</v>
      </c>
      <c r="S55" s="340" t="str">
        <f>IF(AR55=0,"",AR55)</f>
        <v/>
      </c>
      <c r="T55" s="340">
        <f>IF(AS55=301,"",AS55)</f>
        <v>0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0</v>
      </c>
      <c r="AD55" s="374"/>
      <c r="AE55" s="373">
        <f>ABS(INDEX(AE:AE,MATCH(AE52,$AA:$AA,0)+5)+INDEX(AE:AE,MATCH(AE52,$AA:$AA,0)+6)+INDEX(AE:AE,MATCH(AE52,$AA:$AA,0)+7))</f>
        <v>0</v>
      </c>
      <c r="AF55" s="374"/>
      <c r="AG55" s="373">
        <f>ABS(INDEX(AG:AG,MATCH(AG52,$AA:$AA,0)+5)+INDEX(AG:AG,MATCH(AG52,$AA:$AA,0)+6)+INDEX(AG:AG,MATCH(AG52,$AA:$AA,0)+7))</f>
        <v>0</v>
      </c>
      <c r="AH55" s="374"/>
      <c r="AI55" s="373">
        <f>ABS(INDEX(AI:AI,MATCH(AI52,$AA:$AA,0)+5)+INDEX(AI:AI,MATCH(AI52,$AA:$AA,0)+6)+INDEX(AI:AI,MATCH(AI52,$AA:$AA,0)+7))</f>
        <v>0</v>
      </c>
      <c r="AJ55" s="374"/>
      <c r="AK55" s="373">
        <f>ABS(INDEX(AK:AK,MATCH(AK52,$AA:$AA,0)+5)+INDEX(AK:AK,MATCH(AK52,$AA:$AA,0)+6)+INDEX(AK:AK,MATCH(AK52,$AA:$AA,0)+7))</f>
        <v>0</v>
      </c>
      <c r="AL55" s="374"/>
      <c r="AM55" s="373">
        <f>ABS(INDEX(AM:AM,MATCH(AM52,$AA:$AA,0)+5)+INDEX(AM:AM,MATCH(AM52,$AA:$AA,0)+6)+INDEX(AM:AM,MATCH(AM52,$AA:$AA,0)+7))</f>
        <v>0</v>
      </c>
      <c r="AN55" s="374"/>
      <c r="AO55" s="373">
        <f>ABS(INDEX(AO:AO,MATCH(AO52,$AA:$AA,0)+5)+INDEX(AO:AO,MATCH(AO52,$AA:$AA,0)+6)+INDEX(AO:AO,MATCH(AO52,$AA:$AA,0)+7))</f>
        <v>0</v>
      </c>
      <c r="AP55" s="374"/>
      <c r="AQ55" s="373">
        <f>ABS(INDEX(AQ:AQ,MATCH(AQ52,$AA:$AA,0)+5)+INDEX(AQ:AQ,MATCH(AQ52,$AA:$AA,0)+6)+INDEX(AQ:AQ,MATCH(AQ52,$AA:$AA,0)+7))</f>
        <v>0</v>
      </c>
      <c r="AR55" s="374"/>
      <c r="AS55" s="373">
        <f>ABS(INDEX(AS:AS,MATCH(AS52,$AA:$AA,0)+5)+INDEX(AS:AS,MATCH(AS52,$AA:$AA,0)+6)+INDEX(AS:AS,MATCH(AS52,$AA:$AA,0)+7))</f>
        <v>0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8"/>
        <v/>
      </c>
      <c r="D56" s="340">
        <f>IF(AC56=301,"",AC56)</f>
        <v>0</v>
      </c>
      <c r="E56" s="340" t="str">
        <f>IF(AD56=0,"",AD56)</f>
        <v/>
      </c>
      <c r="F56" s="340">
        <f>IF(AE56=301,"",AE56)</f>
        <v>0</v>
      </c>
      <c r="G56" s="340" t="str">
        <f>IF(AF56=0,"",AF56)</f>
        <v/>
      </c>
      <c r="H56" s="340">
        <f>IF(AG56=301,"",AG56)</f>
        <v>0</v>
      </c>
      <c r="I56" s="340" t="str">
        <f>IF(AH56=0,"",AH56)</f>
        <v/>
      </c>
      <c r="J56" s="340">
        <f>IF(AI56=301,"",AI56)</f>
        <v>0</v>
      </c>
      <c r="K56" s="340" t="str">
        <f>IF(AJ56=0,"",AJ56)</f>
        <v/>
      </c>
      <c r="L56" s="340">
        <f>IF(AK56=301,"",AK56)</f>
        <v>0</v>
      </c>
      <c r="M56" s="340" t="str">
        <f>IF(AL56=0,"",AL56)</f>
        <v/>
      </c>
      <c r="N56" s="340">
        <f>IF(AM56=301,"",AM56)</f>
        <v>0</v>
      </c>
      <c r="O56" s="340" t="str">
        <f>IF(AN56=0,"",AN56)</f>
        <v/>
      </c>
      <c r="P56" s="340">
        <f>IF(AO56=301,"",AO56)</f>
        <v>0</v>
      </c>
      <c r="Q56" s="340" t="str">
        <f>IF(AP56=0,"",AP56)</f>
        <v/>
      </c>
      <c r="R56" s="340">
        <f>IF(AQ56=301,"",AQ56)</f>
        <v>0</v>
      </c>
      <c r="S56" s="340" t="str">
        <f>IF(AR56=0,"",AR56)</f>
        <v/>
      </c>
      <c r="T56" s="340">
        <f>IF(AS56=301,"",AS56)</f>
        <v>0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0</v>
      </c>
      <c r="AD56" s="376"/>
      <c r="AE56" s="375">
        <f>ABS(INDEX(AE:AE,MATCH(AE52,$AA:$AA,0)+8)+INDEX(AE:AE,MATCH(AE52,$AA:$AA,0)+9)+INDEX(AE:AE,MATCH(AE52,$AA:$AA,0)+10))</f>
        <v>0</v>
      </c>
      <c r="AF56" s="376"/>
      <c r="AG56" s="375">
        <f>ABS(INDEX(AG:AG,MATCH(AG52,$AA:$AA,0)+8)+INDEX(AG:AG,MATCH(AG52,$AA:$AA,0)+9)+INDEX(AG:AG,MATCH(AG52,$AA:$AA,0)+10))</f>
        <v>0</v>
      </c>
      <c r="AH56" s="376"/>
      <c r="AI56" s="375">
        <f>ABS(INDEX(AI:AI,MATCH(AI52,$AA:$AA,0)+8)+INDEX(AI:AI,MATCH(AI52,$AA:$AA,0)+9)+INDEX(AI:AI,MATCH(AI52,$AA:$AA,0)+10))</f>
        <v>0</v>
      </c>
      <c r="AJ56" s="376"/>
      <c r="AK56" s="375">
        <f>ABS(INDEX(AK:AK,MATCH(AK52,$AA:$AA,0)+8)+INDEX(AK:AK,MATCH(AK52,$AA:$AA,0)+9)+INDEX(AK:AK,MATCH(AK52,$AA:$AA,0)+10))</f>
        <v>0</v>
      </c>
      <c r="AL56" s="376"/>
      <c r="AM56" s="375">
        <f>ABS(INDEX(AM:AM,MATCH(AM52,$AA:$AA,0)+8)+INDEX(AM:AM,MATCH(AM52,$AA:$AA,0)+9)+INDEX(AM:AM,MATCH(AM52,$AA:$AA,0)+10))</f>
        <v>0</v>
      </c>
      <c r="AN56" s="376"/>
      <c r="AO56" s="375">
        <f>ABS(INDEX(AO:AO,MATCH(AO52,$AA:$AA,0)+8)+INDEX(AO:AO,MATCH(AO52,$AA:$AA,0)+9)+INDEX(AO:AO,MATCH(AO52,$AA:$AA,0)+10))</f>
        <v>0</v>
      </c>
      <c r="AP56" s="376"/>
      <c r="AQ56" s="375">
        <f>ABS(INDEX(AQ:AQ,MATCH(AQ52,$AA:$AA,0)+8)+INDEX(AQ:AQ,MATCH(AQ52,$AA:$AA,0)+9)+INDEX(AQ:AQ,MATCH(AQ52,$AA:$AA,0)+10))</f>
        <v>0</v>
      </c>
      <c r="AR56" s="376"/>
      <c r="AS56" s="375">
        <f>ABS(INDEX(AS:AS,MATCH(AS52,$AA:$AA,0)+8)+INDEX(AS:AS,MATCH(AS52,$AA:$AA,0)+9)+INDEX(AS:AS,MATCH(AS52,$AA:$AA,0)+10))</f>
        <v>0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8"/>
        <v/>
      </c>
      <c r="D57" s="340">
        <f>IF(AC57=301,"",AC57)</f>
        <v>0</v>
      </c>
      <c r="E57" s="340" t="str">
        <f>IF(AD57=0,"",AD57)</f>
        <v/>
      </c>
      <c r="F57" s="340">
        <f>IF(AE57=301,"",AE57)</f>
        <v>0</v>
      </c>
      <c r="G57" s="340" t="str">
        <f>IF(AF57=0,"",AF57)</f>
        <v/>
      </c>
      <c r="H57" s="340">
        <f>IF(AG57=301,"",AG57)</f>
        <v>0</v>
      </c>
      <c r="I57" s="340" t="str">
        <f>IF(AH57=0,"",AH57)</f>
        <v/>
      </c>
      <c r="J57" s="340">
        <f>IF(AI57=301,"",AI57)</f>
        <v>0</v>
      </c>
      <c r="K57" s="340" t="str">
        <f>IF(AJ57=0,"",AJ57)</f>
        <v/>
      </c>
      <c r="L57" s="340">
        <f>IF(AK57=301,"",AK57)</f>
        <v>0</v>
      </c>
      <c r="M57" s="340" t="str">
        <f>IF(AL57=0,"",AL57)</f>
        <v/>
      </c>
      <c r="N57" s="340">
        <f>IF(AM57=301,"",AM57)</f>
        <v>0</v>
      </c>
      <c r="O57" s="340" t="str">
        <f>IF(AN57=0,"",AN57)</f>
        <v/>
      </c>
      <c r="P57" s="340">
        <f>IF(AO57=301,"",AO57)</f>
        <v>0</v>
      </c>
      <c r="Q57" s="340" t="str">
        <f>IF(AP57=0,"",AP57)</f>
        <v/>
      </c>
      <c r="R57" s="340">
        <f>IF(AQ57=301,"",AQ57)</f>
        <v>0</v>
      </c>
      <c r="S57" s="340" t="str">
        <f>IF(AR57=0,"",AR57)</f>
        <v/>
      </c>
      <c r="T57" s="340">
        <f>IF(AS57=301,"",AS57)</f>
        <v>0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0</v>
      </c>
      <c r="AD57" s="376"/>
      <c r="AE57" s="375">
        <f>ABS(INDEX(AE:AE,MATCH(AE52,$AA:$AA,0)+11)+INDEX(AE:AE,MATCH(AE52,$AA:$AA,0)+12)+INDEX(AE:AE,MATCH(AE52,$AA:$AA,0)+13))</f>
        <v>0</v>
      </c>
      <c r="AF57" s="376"/>
      <c r="AG57" s="375">
        <f>ABS(INDEX(AG:AG,MATCH(AG52,$AA:$AA,0)+11)+INDEX(AG:AG,MATCH(AG52,$AA:$AA,0)+12)+INDEX(AG:AG,MATCH(AG52,$AA:$AA,0)+13))</f>
        <v>0</v>
      </c>
      <c r="AH57" s="376"/>
      <c r="AI57" s="375">
        <f>ABS(INDEX(AI:AI,MATCH(AI52,$AA:$AA,0)+11)+INDEX(AI:AI,MATCH(AI52,$AA:$AA,0)+12)+INDEX(AI:AI,MATCH(AI52,$AA:$AA,0)+13))</f>
        <v>0</v>
      </c>
      <c r="AJ57" s="376"/>
      <c r="AK57" s="375">
        <f>ABS(INDEX(AK:AK,MATCH(AK52,$AA:$AA,0)+11)+INDEX(AK:AK,MATCH(AK52,$AA:$AA,0)+12)+INDEX(AK:AK,MATCH(AK52,$AA:$AA,0)+13))</f>
        <v>0</v>
      </c>
      <c r="AL57" s="376"/>
      <c r="AM57" s="375">
        <f>ABS(INDEX(AM:AM,MATCH(AM52,$AA:$AA,0)+11)+INDEX(AM:AM,MATCH(AM52,$AA:$AA,0)+12)+INDEX(AM:AM,MATCH(AM52,$AA:$AA,0)+13))</f>
        <v>0</v>
      </c>
      <c r="AN57" s="376"/>
      <c r="AO57" s="375">
        <f>ABS(INDEX(AO:AO,MATCH(AO52,$AA:$AA,0)+11)+INDEX(AO:AO,MATCH(AO52,$AA:$AA,0)+12)+INDEX(AO:AO,MATCH(AO52,$AA:$AA,0)+13))</f>
        <v>0</v>
      </c>
      <c r="AP57" s="376"/>
      <c r="AQ57" s="375">
        <f>ABS(INDEX(AQ:AQ,MATCH(AQ52,$AA:$AA,0)+11)+INDEX(AQ:AQ,MATCH(AQ52,$AA:$AA,0)+12)+INDEX(AQ:AQ,MATCH(AQ52,$AA:$AA,0)+13))</f>
        <v>0</v>
      </c>
      <c r="AR57" s="376"/>
      <c r="AS57" s="375">
        <f>ABS(INDEX(AS:AS,MATCH(AS52,$AA:$AA,0)+11)+INDEX(AS:AS,MATCH(AS52,$AA:$AA,0)+12)+INDEX(AS:AS,MATCH(AS52,$AA:$AA,0)+13))</f>
        <v>0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8"/>
        <v/>
      </c>
      <c r="D58" s="340">
        <f>IF(AC58=301,"",AC58)</f>
        <v>0</v>
      </c>
      <c r="E58" s="340" t="str">
        <f>IF(AD58=0,"",AD58)</f>
        <v/>
      </c>
      <c r="F58" s="340">
        <f>IF(AE58=301,"",AE58)</f>
        <v>0</v>
      </c>
      <c r="G58" s="340" t="str">
        <f>IF(AF58=0,"",AF58)</f>
        <v/>
      </c>
      <c r="H58" s="340">
        <f>IF(AG58=301,"",AG58)</f>
        <v>0</v>
      </c>
      <c r="I58" s="340" t="str">
        <f>IF(AH58=0,"",AH58)</f>
        <v/>
      </c>
      <c r="J58" s="340">
        <f>IF(AI58=301,"",AI58)</f>
        <v>0</v>
      </c>
      <c r="K58" s="340" t="str">
        <f>IF(AJ58=0,"",AJ58)</f>
        <v/>
      </c>
      <c r="L58" s="340">
        <f>IF(AK58=301,"",AK58)</f>
        <v>0</v>
      </c>
      <c r="M58" s="340" t="str">
        <f>IF(AL58=0,"",AL58)</f>
        <v/>
      </c>
      <c r="N58" s="340">
        <f>IF(AM58=301,"",AM58)</f>
        <v>0</v>
      </c>
      <c r="O58" s="340" t="str">
        <f>IF(AN58=0,"",AN58)</f>
        <v/>
      </c>
      <c r="P58" s="340">
        <f>IF(AO58=301,"",AO58)</f>
        <v>0</v>
      </c>
      <c r="Q58" s="340" t="str">
        <f>IF(AP58=0,"",AP58)</f>
        <v/>
      </c>
      <c r="R58" s="340">
        <f>IF(AQ58=301,"",AQ58)</f>
        <v>0</v>
      </c>
      <c r="S58" s="340" t="str">
        <f>IF(AR58=0,"",AR58)</f>
        <v/>
      </c>
      <c r="T58" s="340">
        <f>IF(AS58=301,"",AS58)</f>
        <v>0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0</v>
      </c>
      <c r="AD58" s="376"/>
      <c r="AE58" s="375">
        <f>ABS(INDEX(AE:AE,MATCH(AE52,$AA:$AA,0)+14)+INDEX(AE:AE,MATCH(AE52,$AA:$AA,0)+15)+INDEX(AE:AE,MATCH(AE52,$AA:$AA,0)+16))</f>
        <v>0</v>
      </c>
      <c r="AF58" s="376"/>
      <c r="AG58" s="375">
        <f>ABS(INDEX(AG:AG,MATCH(AG52,$AA:$AA,0)+14)+INDEX(AG:AG,MATCH(AG52,$AA:$AA,0)+15)+INDEX(AG:AG,MATCH(AG52,$AA:$AA,0)+16))</f>
        <v>0</v>
      </c>
      <c r="AH58" s="376"/>
      <c r="AI58" s="375">
        <f>ABS(INDEX(AI:AI,MATCH(AI52,$AA:$AA,0)+14)+INDEX(AI:AI,MATCH(AI52,$AA:$AA,0)+15)+INDEX(AI:AI,MATCH(AI52,$AA:$AA,0)+16))</f>
        <v>0</v>
      </c>
      <c r="AJ58" s="376"/>
      <c r="AK58" s="375">
        <f>ABS(INDEX(AK:AK,MATCH(AK52,$AA:$AA,0)+14)+INDEX(AK:AK,MATCH(AK52,$AA:$AA,0)+15)+INDEX(AK:AK,MATCH(AK52,$AA:$AA,0)+16))</f>
        <v>0</v>
      </c>
      <c r="AL58" s="376"/>
      <c r="AM58" s="375">
        <f>ABS(INDEX(AM:AM,MATCH(AM52,$AA:$AA,0)+14)+INDEX(AM:AM,MATCH(AM52,$AA:$AA,0)+15)+INDEX(AM:AM,MATCH(AM52,$AA:$AA,0)+16))</f>
        <v>0</v>
      </c>
      <c r="AN58" s="376"/>
      <c r="AO58" s="375">
        <f>ABS(INDEX(AO:AO,MATCH(AO52,$AA:$AA,0)+14)+INDEX(AO:AO,MATCH(AO52,$AA:$AA,0)+15)+INDEX(AO:AO,MATCH(AO52,$AA:$AA,0)+16))</f>
        <v>0</v>
      </c>
      <c r="AP58" s="376"/>
      <c r="AQ58" s="375">
        <f>ABS(INDEX(AQ:AQ,MATCH(AQ52,$AA:$AA,0)+14)+INDEX(AQ:AQ,MATCH(AQ52,$AA:$AA,0)+15)+INDEX(AQ:AQ,MATCH(AQ52,$AA:$AA,0)+16))</f>
        <v>0</v>
      </c>
      <c r="AR58" s="376"/>
      <c r="AS58" s="375">
        <f>ABS(INDEX(AS:AS,MATCH(AS52,$AA:$AA,0)+14)+INDEX(AS:AS,MATCH(AS52,$AA:$AA,0)+15)+INDEX(AS:AS,MATCH(AS52,$AA:$AA,0)+16))</f>
        <v>0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8"/>
        <v/>
      </c>
      <c r="D59" s="339">
        <f>IF(AC59=1505,"",AC59)</f>
        <v>0</v>
      </c>
      <c r="E59" s="339" t="str">
        <f>IF(AD59=0,"",AD59)</f>
        <v/>
      </c>
      <c r="F59" s="339">
        <f>IF(AE59=1505,"",AE59)</f>
        <v>0</v>
      </c>
      <c r="G59" s="339" t="str">
        <f>IF(AF59=0,"",AF59)</f>
        <v/>
      </c>
      <c r="H59" s="339">
        <f>IF(AG59=1505,"",AG59)</f>
        <v>0</v>
      </c>
      <c r="I59" s="339" t="str">
        <f>IF(AH59=0,"",AH59)</f>
        <v/>
      </c>
      <c r="J59" s="339">
        <f>IF(AI59=1505,"",AI59)</f>
        <v>0</v>
      </c>
      <c r="K59" s="339" t="str">
        <f>IF(AJ59=0,"",AJ59)</f>
        <v/>
      </c>
      <c r="L59" s="339">
        <f>IF(AK59=1505,"",AK59)</f>
        <v>0</v>
      </c>
      <c r="M59" s="339" t="str">
        <f>IF(AL59=0,"",AL59)</f>
        <v/>
      </c>
      <c r="N59" s="339">
        <f>IF(AM59=1505,"",AM59)</f>
        <v>0</v>
      </c>
      <c r="O59" s="339" t="str">
        <f>IF(AN59=0,"",AN59)</f>
        <v/>
      </c>
      <c r="P59" s="339">
        <f>IF(AO59=1505,"",AO59)</f>
        <v>0</v>
      </c>
      <c r="Q59" s="339" t="str">
        <f>IF(AP59=0,"",AP59)</f>
        <v/>
      </c>
      <c r="R59" s="339">
        <f>IF(AQ59=1505,"",AQ59)</f>
        <v>0</v>
      </c>
      <c r="S59" s="339" t="str">
        <f>IF(AR59=0,"",AR59)</f>
        <v/>
      </c>
      <c r="T59" s="339">
        <f>IF(AS59=1505,"",AS59)</f>
        <v>0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0</v>
      </c>
      <c r="AD59" s="356"/>
      <c r="AE59" s="355">
        <f>SUM(AE55:AE58)</f>
        <v>0</v>
      </c>
      <c r="AF59" s="356"/>
      <c r="AG59" s="355">
        <f>SUM(AG55:AG58)</f>
        <v>0</v>
      </c>
      <c r="AH59" s="356"/>
      <c r="AI59" s="355">
        <f>SUM(AI55:AI58)</f>
        <v>0</v>
      </c>
      <c r="AJ59" s="356"/>
      <c r="AK59" s="355">
        <f>SUM(AK55:AK58)</f>
        <v>0</v>
      </c>
      <c r="AL59" s="356"/>
      <c r="AM59" s="355">
        <f>SUM(AM55:AM58)</f>
        <v>0</v>
      </c>
      <c r="AN59" s="356"/>
      <c r="AO59" s="355">
        <f>SUM(AO55:AO58)</f>
        <v>0</v>
      </c>
      <c r="AP59" s="356"/>
      <c r="AQ59" s="355">
        <f>SUM(AQ55:AQ58)</f>
        <v>0</v>
      </c>
      <c r="AR59" s="356"/>
      <c r="AS59" s="355">
        <f>SUM(AS55:AS58)</f>
        <v>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05.04./06.04.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05.04./06.04.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Dettelbach Extreme Bowlingarena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9">
        <f>IF(AD67="","",AD67)</f>
        <v>0</v>
      </c>
      <c r="F67" s="75" t="str">
        <f t="shared" ref="F67:F80" si="69">IF(AE67=0,"",AE67)</f>
        <v/>
      </c>
      <c r="G67" s="349">
        <f>IF(AF67="","",AF67)</f>
        <v>0</v>
      </c>
      <c r="H67" s="75" t="str">
        <f t="shared" ref="H67:H80" si="70">IF(AG67=0,"",AG67)</f>
        <v/>
      </c>
      <c r="I67" s="349">
        <f>IF(AH67="","",AH67)</f>
        <v>0</v>
      </c>
      <c r="J67" s="75" t="str">
        <f t="shared" ref="J67:J80" si="71">IF(AI67=0,"",AI67)</f>
        <v/>
      </c>
      <c r="K67" s="349">
        <f>IF(AJ67="","",AJ67)</f>
        <v>0</v>
      </c>
      <c r="L67" s="75" t="str">
        <f t="shared" ref="L67:L80" si="72">IF(AK67=0,"",AK67)</f>
        <v/>
      </c>
      <c r="M67" s="349">
        <f>IF(AL67="","",AL67)</f>
        <v>0</v>
      </c>
      <c r="N67" s="75" t="str">
        <f>IF(AM67=0,"",AM67)</f>
        <v/>
      </c>
      <c r="O67" s="349">
        <f>IF(AN67="","",AN67)</f>
        <v>0</v>
      </c>
      <c r="P67" s="75" t="str">
        <f t="shared" ref="P67:P80" si="73">IF(AO67=0,"",AO67)</f>
        <v/>
      </c>
      <c r="Q67" s="349">
        <f>IF(AP67="","",AP67)</f>
        <v>0</v>
      </c>
      <c r="R67" s="75" t="str">
        <f t="shared" ref="R67:R80" si="74">IF(AQ67=0,"",AQ67)</f>
        <v/>
      </c>
      <c r="S67" s="349">
        <f>IF(AR67="","",AR67)</f>
        <v>0</v>
      </c>
      <c r="T67" s="75" t="str">
        <f t="shared" ref="T67:T80" si="75">IF(AS67=0,"",AS67)</f>
        <v/>
      </c>
      <c r="U67" s="349">
        <f>IF(AT67="","",AT67)</f>
        <v>0</v>
      </c>
      <c r="V67" s="75" t="str">
        <f t="shared" ref="V67:V80" si="76">IF(AU67=0,"",AU67)</f>
        <v/>
      </c>
      <c r="W67" s="349">
        <f>IF(AV67="","",AV67)</f>
        <v>0</v>
      </c>
      <c r="Z67" s="352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69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0"/>
      <c r="F68" s="78" t="str">
        <f t="shared" si="69"/>
        <v/>
      </c>
      <c r="G68" s="350"/>
      <c r="H68" s="78" t="str">
        <f t="shared" si="70"/>
        <v/>
      </c>
      <c r="I68" s="350"/>
      <c r="J68" s="78" t="str">
        <f t="shared" si="71"/>
        <v/>
      </c>
      <c r="K68" s="350"/>
      <c r="L68" s="78" t="str">
        <f t="shared" si="72"/>
        <v/>
      </c>
      <c r="M68" s="350"/>
      <c r="N68" s="78" t="str">
        <f t="shared" ref="N68:N80" si="89">IF(AM68=0,"",AM68)</f>
        <v/>
      </c>
      <c r="O68" s="350"/>
      <c r="P68" s="78" t="str">
        <f t="shared" si="73"/>
        <v/>
      </c>
      <c r="Q68" s="350"/>
      <c r="R68" s="78" t="str">
        <f t="shared" si="74"/>
        <v/>
      </c>
      <c r="S68" s="350"/>
      <c r="T68" s="78" t="str">
        <f t="shared" si="75"/>
        <v/>
      </c>
      <c r="U68" s="350"/>
      <c r="V68" s="78" t="str">
        <f t="shared" si="76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0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1"/>
      <c r="F69" s="69" t="str">
        <f t="shared" si="69"/>
        <v/>
      </c>
      <c r="G69" s="351"/>
      <c r="H69" s="69" t="str">
        <f t="shared" si="70"/>
        <v/>
      </c>
      <c r="I69" s="351"/>
      <c r="J69" s="69" t="str">
        <f t="shared" si="71"/>
        <v/>
      </c>
      <c r="K69" s="351"/>
      <c r="L69" s="69" t="str">
        <f t="shared" si="72"/>
        <v/>
      </c>
      <c r="M69" s="351"/>
      <c r="N69" s="69" t="str">
        <f t="shared" si="89"/>
        <v/>
      </c>
      <c r="O69" s="351"/>
      <c r="P69" s="69" t="str">
        <f t="shared" si="73"/>
        <v/>
      </c>
      <c r="Q69" s="351"/>
      <c r="R69" s="69" t="str">
        <f t="shared" si="74"/>
        <v/>
      </c>
      <c r="S69" s="351"/>
      <c r="T69" s="69" t="str">
        <f t="shared" si="75"/>
        <v/>
      </c>
      <c r="U69" s="351"/>
      <c r="V69" s="69" t="str">
        <f t="shared" si="76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68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9">
        <f>IF(AD70="","",AD70)</f>
        <v>0</v>
      </c>
      <c r="F70" s="75" t="str">
        <f t="shared" si="69"/>
        <v/>
      </c>
      <c r="G70" s="349">
        <f>IF(AF70="","",AF70)</f>
        <v>0</v>
      </c>
      <c r="H70" s="75" t="str">
        <f t="shared" si="70"/>
        <v/>
      </c>
      <c r="I70" s="349">
        <f>IF(AH70="","",AH70)</f>
        <v>0</v>
      </c>
      <c r="J70" s="75" t="str">
        <f t="shared" si="71"/>
        <v/>
      </c>
      <c r="K70" s="349">
        <f>IF(AJ70="","",AJ70)</f>
        <v>0</v>
      </c>
      <c r="L70" s="75" t="str">
        <f t="shared" si="72"/>
        <v/>
      </c>
      <c r="M70" s="349">
        <f>IF(AL70="","",AL70)</f>
        <v>0</v>
      </c>
      <c r="N70" s="75" t="str">
        <f t="shared" si="89"/>
        <v/>
      </c>
      <c r="O70" s="349">
        <f>IF(AN70="","",AN70)</f>
        <v>0</v>
      </c>
      <c r="P70" s="75" t="str">
        <f t="shared" si="73"/>
        <v/>
      </c>
      <c r="Q70" s="349">
        <f>IF(AP70="","",AP70)</f>
        <v>0</v>
      </c>
      <c r="R70" s="75" t="str">
        <f t="shared" si="74"/>
        <v/>
      </c>
      <c r="S70" s="349">
        <f>IF(AR70="","",AR70)</f>
        <v>0</v>
      </c>
      <c r="T70" s="75" t="str">
        <f t="shared" si="75"/>
        <v/>
      </c>
      <c r="U70" s="349">
        <f>IF(AT70="","",AT70)</f>
        <v>0</v>
      </c>
      <c r="V70" s="75" t="str">
        <f t="shared" si="76"/>
        <v/>
      </c>
      <c r="W70" s="349">
        <f>IF(AV70="","",AV70)</f>
        <v>0</v>
      </c>
      <c r="Z70" s="352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69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0"/>
      <c r="F71" s="78" t="str">
        <f t="shared" si="69"/>
        <v/>
      </c>
      <c r="G71" s="350"/>
      <c r="H71" s="78" t="str">
        <f t="shared" si="70"/>
        <v/>
      </c>
      <c r="I71" s="350"/>
      <c r="J71" s="78" t="str">
        <f t="shared" si="71"/>
        <v/>
      </c>
      <c r="K71" s="350"/>
      <c r="L71" s="78" t="str">
        <f t="shared" si="72"/>
        <v/>
      </c>
      <c r="M71" s="350"/>
      <c r="N71" s="78" t="str">
        <f t="shared" si="89"/>
        <v/>
      </c>
      <c r="O71" s="350"/>
      <c r="P71" s="78" t="str">
        <f t="shared" si="73"/>
        <v/>
      </c>
      <c r="Q71" s="350"/>
      <c r="R71" s="78" t="str">
        <f t="shared" si="74"/>
        <v/>
      </c>
      <c r="S71" s="350"/>
      <c r="T71" s="78" t="str">
        <f t="shared" si="75"/>
        <v/>
      </c>
      <c r="U71" s="350"/>
      <c r="V71" s="78" t="str">
        <f t="shared" si="76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0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1"/>
      <c r="F72" s="69" t="str">
        <f t="shared" si="69"/>
        <v/>
      </c>
      <c r="G72" s="351"/>
      <c r="H72" s="69" t="str">
        <f t="shared" si="70"/>
        <v/>
      </c>
      <c r="I72" s="351"/>
      <c r="J72" s="69" t="str">
        <f t="shared" si="71"/>
        <v/>
      </c>
      <c r="K72" s="351"/>
      <c r="L72" s="69" t="str">
        <f t="shared" si="72"/>
        <v/>
      </c>
      <c r="M72" s="351"/>
      <c r="N72" s="69" t="str">
        <f t="shared" si="89"/>
        <v/>
      </c>
      <c r="O72" s="351"/>
      <c r="P72" s="69" t="str">
        <f t="shared" si="73"/>
        <v/>
      </c>
      <c r="Q72" s="351"/>
      <c r="R72" s="69" t="str">
        <f t="shared" si="74"/>
        <v/>
      </c>
      <c r="S72" s="351"/>
      <c r="T72" s="69" t="str">
        <f t="shared" si="75"/>
        <v/>
      </c>
      <c r="U72" s="351"/>
      <c r="V72" s="69" t="str">
        <f t="shared" si="76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68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9">
        <f>IF(AD73="","",AD73)</f>
        <v>0</v>
      </c>
      <c r="F73" s="75" t="str">
        <f t="shared" si="69"/>
        <v/>
      </c>
      <c r="G73" s="349">
        <f>IF(AF73="","",AF73)</f>
        <v>0</v>
      </c>
      <c r="H73" s="75" t="str">
        <f t="shared" si="70"/>
        <v/>
      </c>
      <c r="I73" s="349">
        <f>IF(AH73="","",AH73)</f>
        <v>0</v>
      </c>
      <c r="J73" s="75" t="str">
        <f t="shared" si="71"/>
        <v/>
      </c>
      <c r="K73" s="349">
        <f>IF(AJ73="","",AJ73)</f>
        <v>0</v>
      </c>
      <c r="L73" s="75" t="str">
        <f t="shared" si="72"/>
        <v/>
      </c>
      <c r="M73" s="349">
        <f>IF(AL73="","",AL73)</f>
        <v>0</v>
      </c>
      <c r="N73" s="75" t="str">
        <f t="shared" si="89"/>
        <v/>
      </c>
      <c r="O73" s="349">
        <f>IF(AN73="","",AN73)</f>
        <v>0</v>
      </c>
      <c r="P73" s="75" t="str">
        <f t="shared" si="73"/>
        <v/>
      </c>
      <c r="Q73" s="349">
        <f>IF(AP73="","",AP73)</f>
        <v>0</v>
      </c>
      <c r="R73" s="75" t="str">
        <f t="shared" si="74"/>
        <v/>
      </c>
      <c r="S73" s="349">
        <f>IF(AR73="","",AR73)</f>
        <v>0</v>
      </c>
      <c r="T73" s="75" t="str">
        <f t="shared" si="75"/>
        <v/>
      </c>
      <c r="U73" s="349">
        <f>IF(AT73="","",AT73)</f>
        <v>0</v>
      </c>
      <c r="V73" s="75" t="str">
        <f t="shared" si="76"/>
        <v/>
      </c>
      <c r="W73" s="349">
        <f>IF(AV73="","",AV73)</f>
        <v>0</v>
      </c>
      <c r="Z73" s="352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69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0"/>
      <c r="F74" s="78" t="str">
        <f t="shared" si="69"/>
        <v/>
      </c>
      <c r="G74" s="350"/>
      <c r="H74" s="78" t="str">
        <f t="shared" si="70"/>
        <v/>
      </c>
      <c r="I74" s="350"/>
      <c r="J74" s="78" t="str">
        <f t="shared" si="71"/>
        <v/>
      </c>
      <c r="K74" s="350"/>
      <c r="L74" s="78" t="str">
        <f t="shared" si="72"/>
        <v/>
      </c>
      <c r="M74" s="350"/>
      <c r="N74" s="78" t="str">
        <f t="shared" si="89"/>
        <v/>
      </c>
      <c r="O74" s="350"/>
      <c r="P74" s="78" t="str">
        <f t="shared" si="73"/>
        <v/>
      </c>
      <c r="Q74" s="350"/>
      <c r="R74" s="78" t="str">
        <f t="shared" si="74"/>
        <v/>
      </c>
      <c r="S74" s="350"/>
      <c r="T74" s="78" t="str">
        <f t="shared" si="75"/>
        <v/>
      </c>
      <c r="U74" s="350"/>
      <c r="V74" s="78" t="str">
        <f t="shared" si="76"/>
        <v/>
      </c>
      <c r="W74" s="350"/>
      <c r="Z74" s="353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0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1"/>
      <c r="F75" s="69" t="str">
        <f t="shared" si="69"/>
        <v/>
      </c>
      <c r="G75" s="351"/>
      <c r="H75" s="69" t="str">
        <f t="shared" si="70"/>
        <v/>
      </c>
      <c r="I75" s="351"/>
      <c r="J75" s="69" t="str">
        <f t="shared" si="71"/>
        <v/>
      </c>
      <c r="K75" s="351"/>
      <c r="L75" s="69" t="str">
        <f t="shared" si="72"/>
        <v/>
      </c>
      <c r="M75" s="351"/>
      <c r="N75" s="69" t="str">
        <f t="shared" si="89"/>
        <v/>
      </c>
      <c r="O75" s="351"/>
      <c r="P75" s="69" t="str">
        <f t="shared" si="73"/>
        <v/>
      </c>
      <c r="Q75" s="351"/>
      <c r="R75" s="69" t="str">
        <f t="shared" si="74"/>
        <v/>
      </c>
      <c r="S75" s="351"/>
      <c r="T75" s="69" t="str">
        <f t="shared" si="75"/>
        <v/>
      </c>
      <c r="U75" s="351"/>
      <c r="V75" s="69" t="str">
        <f t="shared" si="76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68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9">
        <f>IF(AD76="","",AD76)</f>
        <v>0</v>
      </c>
      <c r="F76" s="75" t="str">
        <f t="shared" si="69"/>
        <v/>
      </c>
      <c r="G76" s="349">
        <f>IF(AF76="","",AF76)</f>
        <v>0</v>
      </c>
      <c r="H76" s="75" t="str">
        <f t="shared" si="70"/>
        <v/>
      </c>
      <c r="I76" s="349">
        <f>IF(AH76="","",AH76)</f>
        <v>0</v>
      </c>
      <c r="J76" s="75" t="str">
        <f t="shared" si="71"/>
        <v/>
      </c>
      <c r="K76" s="349">
        <f>IF(AJ76="","",AJ76)</f>
        <v>0</v>
      </c>
      <c r="L76" s="75" t="str">
        <f t="shared" si="72"/>
        <v/>
      </c>
      <c r="M76" s="349">
        <f>IF(AL76="","",AL76)</f>
        <v>0</v>
      </c>
      <c r="N76" s="75" t="str">
        <f t="shared" si="89"/>
        <v/>
      </c>
      <c r="O76" s="349">
        <f>IF(AN76="","",AN76)</f>
        <v>0</v>
      </c>
      <c r="P76" s="75" t="str">
        <f t="shared" si="73"/>
        <v/>
      </c>
      <c r="Q76" s="349">
        <f>IF(AP76="","",AP76)</f>
        <v>0</v>
      </c>
      <c r="R76" s="75" t="str">
        <f t="shared" si="74"/>
        <v/>
      </c>
      <c r="S76" s="349">
        <f>IF(AR76="","",AR76)</f>
        <v>0</v>
      </c>
      <c r="T76" s="75" t="str">
        <f t="shared" si="75"/>
        <v/>
      </c>
      <c r="U76" s="349">
        <f>IF(AT76="","",AT76)</f>
        <v>0</v>
      </c>
      <c r="V76" s="75" t="str">
        <f t="shared" si="76"/>
        <v/>
      </c>
      <c r="W76" s="349">
        <f>IF(AV76="","",AV76)</f>
        <v>0</v>
      </c>
      <c r="Z76" s="352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0"/>
      <c r="F77" s="78" t="str">
        <f t="shared" si="69"/>
        <v/>
      </c>
      <c r="G77" s="350"/>
      <c r="H77" s="78" t="str">
        <f t="shared" si="70"/>
        <v/>
      </c>
      <c r="I77" s="350"/>
      <c r="J77" s="78" t="str">
        <f t="shared" si="71"/>
        <v/>
      </c>
      <c r="K77" s="350"/>
      <c r="L77" s="78" t="str">
        <f t="shared" si="72"/>
        <v/>
      </c>
      <c r="M77" s="350"/>
      <c r="N77" s="78" t="str">
        <f t="shared" si="89"/>
        <v/>
      </c>
      <c r="O77" s="350"/>
      <c r="P77" s="78" t="str">
        <f t="shared" si="73"/>
        <v/>
      </c>
      <c r="Q77" s="350"/>
      <c r="R77" s="78" t="str">
        <f t="shared" si="74"/>
        <v/>
      </c>
      <c r="S77" s="350"/>
      <c r="T77" s="78" t="str">
        <f t="shared" si="75"/>
        <v/>
      </c>
      <c r="U77" s="350"/>
      <c r="V77" s="78" t="str">
        <f t="shared" si="76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1"/>
      <c r="F78" s="69" t="str">
        <f t="shared" si="69"/>
        <v/>
      </c>
      <c r="G78" s="351"/>
      <c r="H78" s="69" t="str">
        <f t="shared" si="70"/>
        <v/>
      </c>
      <c r="I78" s="351"/>
      <c r="J78" s="69" t="str">
        <f t="shared" si="71"/>
        <v/>
      </c>
      <c r="K78" s="351"/>
      <c r="L78" s="69" t="str">
        <f t="shared" si="72"/>
        <v/>
      </c>
      <c r="M78" s="351"/>
      <c r="N78" s="69" t="str">
        <f t="shared" si="89"/>
        <v/>
      </c>
      <c r="O78" s="351"/>
      <c r="P78" s="69" t="str">
        <f t="shared" si="73"/>
        <v/>
      </c>
      <c r="Q78" s="351"/>
      <c r="R78" s="69" t="str">
        <f t="shared" si="74"/>
        <v/>
      </c>
      <c r="S78" s="351"/>
      <c r="T78" s="69" t="str">
        <f t="shared" si="75"/>
        <v/>
      </c>
      <c r="U78" s="351"/>
      <c r="V78" s="69" t="str">
        <f t="shared" si="76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7">
        <f t="shared" si="100"/>
        <v>6</v>
      </c>
      <c r="E82" s="347" t="str">
        <f t="shared" si="100"/>
        <v/>
      </c>
      <c r="F82" s="347">
        <f t="shared" si="100"/>
        <v>9</v>
      </c>
      <c r="G82" s="347" t="str">
        <f t="shared" si="100"/>
        <v/>
      </c>
      <c r="H82" s="347">
        <f t="shared" si="100"/>
        <v>10</v>
      </c>
      <c r="I82" s="347" t="str">
        <f t="shared" si="100"/>
        <v/>
      </c>
      <c r="J82" s="347">
        <f t="shared" si="100"/>
        <v>1</v>
      </c>
      <c r="K82" s="347" t="str">
        <f t="shared" si="100"/>
        <v/>
      </c>
      <c r="L82" s="347">
        <f t="shared" si="100"/>
        <v>8</v>
      </c>
      <c r="M82" s="347" t="str">
        <f t="shared" si="100"/>
        <v/>
      </c>
      <c r="N82" s="347">
        <f t="shared" si="100"/>
        <v>5</v>
      </c>
      <c r="O82" s="347" t="str">
        <f t="shared" si="100"/>
        <v/>
      </c>
      <c r="P82" s="347">
        <f t="shared" si="100"/>
        <v>2</v>
      </c>
      <c r="Q82" s="347" t="str">
        <f t="shared" si="100"/>
        <v/>
      </c>
      <c r="R82" s="347">
        <f t="shared" ref="L82:U84" si="101">IF(AQ82=0,"",AQ82)</f>
        <v>7</v>
      </c>
      <c r="S82" s="347" t="str">
        <f t="shared" si="101"/>
        <v/>
      </c>
      <c r="T82" s="347">
        <f t="shared" si="101"/>
        <v>4</v>
      </c>
      <c r="U82" s="347" t="str">
        <f t="shared" si="101"/>
        <v/>
      </c>
      <c r="V82" s="348"/>
      <c r="W82" s="348"/>
      <c r="AA82" s="88" t="s">
        <v>1797</v>
      </c>
      <c r="AB82" s="89" t="s">
        <v>1798</v>
      </c>
      <c r="AC82" s="371">
        <f>VLOOKUP($AA62,Schlüssel!$A$5:$DG$14,103)</f>
        <v>6</v>
      </c>
      <c r="AD82" s="372"/>
      <c r="AE82" s="371">
        <f>VLOOKUP($AA62,Schlüssel!$A$5:$EK$14,104)</f>
        <v>9</v>
      </c>
      <c r="AF82" s="372"/>
      <c r="AG82" s="371">
        <f>VLOOKUP($AA62,Schlüssel!$A$5:$EK$14,105)</f>
        <v>10</v>
      </c>
      <c r="AH82" s="372"/>
      <c r="AI82" s="371">
        <f>VLOOKUP($AA62,Schlüssel!$A$5:$EK$14,106)</f>
        <v>1</v>
      </c>
      <c r="AJ82" s="372"/>
      <c r="AK82" s="371">
        <f>VLOOKUP($AA62,Schlüssel!$A$5:$EK$14,107)</f>
        <v>8</v>
      </c>
      <c r="AL82" s="372"/>
      <c r="AM82" s="371">
        <f>VLOOKUP($AA62,Schlüssel!$A$5:$EK$14,108)</f>
        <v>5</v>
      </c>
      <c r="AN82" s="372"/>
      <c r="AO82" s="371">
        <f>VLOOKUP($AA62,Schlüssel!$A$5:$EK$14,109)</f>
        <v>2</v>
      </c>
      <c r="AP82" s="372"/>
      <c r="AQ82" s="371">
        <f>VLOOKUP($AA62,Schlüssel!$A$5:$EK$14,110)</f>
        <v>7</v>
      </c>
      <c r="AR82" s="372"/>
      <c r="AS82" s="371">
        <f>VLOOKUP($AA62,Schlüssel!$A$5:$EK$14,111)</f>
        <v>4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4" t="str">
        <f t="shared" si="102"/>
        <v>SG Rottendorf 1</v>
      </c>
      <c r="E83" s="345" t="str">
        <f t="shared" si="102"/>
        <v/>
      </c>
      <c r="F83" s="344" t="str">
        <f t="shared" si="102"/>
        <v>Bowlinghaus Bamberg 1</v>
      </c>
      <c r="G83" s="345" t="str">
        <f t="shared" si="102"/>
        <v/>
      </c>
      <c r="H83" s="344" t="str">
        <f t="shared" si="102"/>
        <v>High Roller Rosenheim 1</v>
      </c>
      <c r="I83" s="345" t="str">
        <f t="shared" si="102"/>
        <v/>
      </c>
      <c r="J83" s="344" t="str">
        <f t="shared" si="102"/>
        <v>BC Comet Nürnberg</v>
      </c>
      <c r="K83" s="345" t="str">
        <f t="shared" si="102"/>
        <v/>
      </c>
      <c r="L83" s="344" t="str">
        <f t="shared" si="101"/>
        <v>BC EMAX Unterföhring 2</v>
      </c>
      <c r="M83" s="345" t="str">
        <f t="shared" si="101"/>
        <v/>
      </c>
      <c r="N83" s="344" t="str">
        <f t="shared" si="101"/>
        <v>RW Lichtenhof Stein 1</v>
      </c>
      <c r="O83" s="345" t="str">
        <f t="shared" si="101"/>
        <v/>
      </c>
      <c r="P83" s="344" t="str">
        <f t="shared" si="101"/>
        <v>Bajuwaren München 1</v>
      </c>
      <c r="Q83" s="345" t="str">
        <f t="shared" si="101"/>
        <v/>
      </c>
      <c r="R83" s="344" t="str">
        <f t="shared" si="101"/>
        <v>Schanzer Ingolstadt 1</v>
      </c>
      <c r="S83" s="345" t="str">
        <f t="shared" si="101"/>
        <v/>
      </c>
      <c r="T83" s="344" t="str">
        <f t="shared" si="101"/>
        <v>SG DJK Rimpar</v>
      </c>
      <c r="U83" s="345" t="str">
        <f t="shared" si="101"/>
        <v/>
      </c>
      <c r="V83" s="346"/>
      <c r="W83" s="346"/>
      <c r="AA83" s="90"/>
      <c r="AB83" s="86"/>
      <c r="AC83" s="344" t="str">
        <f>VLOOKUP(AC82,Schlüssel!$A$5:$K$14,2)</f>
        <v>SG Rottendorf 1</v>
      </c>
      <c r="AD83" s="345"/>
      <c r="AE83" s="344" t="str">
        <f>VLOOKUP(AE82,Schlüssel!$A$5:$K$14,2)</f>
        <v>Bowlinghaus Bamberg 1</v>
      </c>
      <c r="AF83" s="345"/>
      <c r="AG83" s="344" t="str">
        <f>VLOOKUP(AG82,Schlüssel!$A$5:$K$14,2)</f>
        <v>High Roller Rosenheim 1</v>
      </c>
      <c r="AH83" s="345"/>
      <c r="AI83" s="344" t="str">
        <f>VLOOKUP(AI82,Schlüssel!$A$5:$K$14,2)</f>
        <v>BC Comet Nürnberg</v>
      </c>
      <c r="AJ83" s="345"/>
      <c r="AK83" s="344" t="str">
        <f>VLOOKUP(AK82,Schlüssel!$A$5:$K$14,2)</f>
        <v>BC EMAX Unterföhring 2</v>
      </c>
      <c r="AL83" s="345"/>
      <c r="AM83" s="344" t="str">
        <f>VLOOKUP(AM82,Schlüssel!$A$5:$K$14,2)</f>
        <v>RW Lichtenhof Stein 1</v>
      </c>
      <c r="AN83" s="345"/>
      <c r="AO83" s="344" t="str">
        <f>VLOOKUP(AO82,Schlüssel!$A$5:$K$14,2)</f>
        <v>Bajuwaren München 1</v>
      </c>
      <c r="AP83" s="345"/>
      <c r="AQ83" s="344" t="str">
        <f>VLOOKUP(AQ82,Schlüssel!$A$5:$K$14,2)</f>
        <v>Schanzer Ingolstadt 1</v>
      </c>
      <c r="AR83" s="345"/>
      <c r="AS83" s="344" t="str">
        <f>VLOOKUP(AS82,Schlüssel!$A$5:$K$14,2)</f>
        <v>SG DJK Rimpar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2" t="str">
        <f t="shared" si="102"/>
        <v/>
      </c>
      <c r="E84" s="342" t="str">
        <f t="shared" si="102"/>
        <v/>
      </c>
      <c r="F84" s="342" t="str">
        <f t="shared" si="102"/>
        <v/>
      </c>
      <c r="G84" s="342" t="str">
        <f t="shared" si="102"/>
        <v/>
      </c>
      <c r="H84" s="342" t="str">
        <f t="shared" si="102"/>
        <v/>
      </c>
      <c r="I84" s="342" t="str">
        <f t="shared" si="102"/>
        <v/>
      </c>
      <c r="J84" s="342" t="str">
        <f t="shared" si="102"/>
        <v/>
      </c>
      <c r="K84" s="342" t="str">
        <f t="shared" si="102"/>
        <v/>
      </c>
      <c r="L84" s="342" t="str">
        <f t="shared" si="101"/>
        <v/>
      </c>
      <c r="M84" s="342" t="str">
        <f t="shared" si="101"/>
        <v/>
      </c>
      <c r="N84" s="342" t="str">
        <f t="shared" si="101"/>
        <v/>
      </c>
      <c r="O84" s="342" t="str">
        <f t="shared" si="101"/>
        <v/>
      </c>
      <c r="P84" s="342" t="str">
        <f t="shared" si="101"/>
        <v/>
      </c>
      <c r="Q84" s="342" t="str">
        <f t="shared" si="101"/>
        <v/>
      </c>
      <c r="R84" s="342" t="str">
        <f t="shared" si="101"/>
        <v/>
      </c>
      <c r="S84" s="342" t="str">
        <f t="shared" si="101"/>
        <v/>
      </c>
      <c r="T84" s="342" t="str">
        <f t="shared" si="101"/>
        <v/>
      </c>
      <c r="U84" s="343" t="str">
        <f t="shared" si="101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ref="B85:C89" si="103">IF(AA85=0,"",AA85)</f>
        <v>Spieler 1</v>
      </c>
      <c r="C85" s="367" t="str">
        <f t="shared" si="103"/>
        <v/>
      </c>
      <c r="D85" s="340">
        <f>IF(AC85=301,"",AC85)</f>
        <v>0</v>
      </c>
      <c r="E85" s="340" t="str">
        <f>IF(AD85=0,"",AD85)</f>
        <v/>
      </c>
      <c r="F85" s="340">
        <f>IF(AE85=301,"",AE85)</f>
        <v>0</v>
      </c>
      <c r="G85" s="340" t="str">
        <f>IF(AF85=0,"",AF85)</f>
        <v/>
      </c>
      <c r="H85" s="340">
        <f>IF(AG85=301,"",AG85)</f>
        <v>0</v>
      </c>
      <c r="I85" s="340" t="str">
        <f>IF(AH85=0,"",AH85)</f>
        <v/>
      </c>
      <c r="J85" s="340">
        <f>IF(AI85=301,"",AI85)</f>
        <v>0</v>
      </c>
      <c r="K85" s="340" t="str">
        <f>IF(AJ85=0,"",AJ85)</f>
        <v/>
      </c>
      <c r="L85" s="340">
        <f>IF(AK85=301,"",AK85)</f>
        <v>0</v>
      </c>
      <c r="M85" s="340" t="str">
        <f>IF(AL85=0,"",AL85)</f>
        <v/>
      </c>
      <c r="N85" s="340">
        <f>IF(AM85=301,"",AM85)</f>
        <v>0</v>
      </c>
      <c r="O85" s="340" t="str">
        <f>IF(AN85=0,"",AN85)</f>
        <v/>
      </c>
      <c r="P85" s="340">
        <f>IF(AO85=301,"",AO85)</f>
        <v>0</v>
      </c>
      <c r="Q85" s="340" t="str">
        <f>IF(AP85=0,"",AP85)</f>
        <v/>
      </c>
      <c r="R85" s="340">
        <f>IF(AQ85=301,"",AQ85)</f>
        <v>0</v>
      </c>
      <c r="S85" s="340" t="str">
        <f>IF(AR85=0,"",AR85)</f>
        <v/>
      </c>
      <c r="T85" s="340">
        <f>IF(AS85=301,"",AS85)</f>
        <v>0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0</v>
      </c>
      <c r="AD85" s="374"/>
      <c r="AE85" s="373">
        <f>ABS(INDEX(AE:AE,MATCH(AE82,$AA:$AA,0)+5)+INDEX(AE:AE,MATCH(AE82,$AA:$AA,0)+6)+INDEX(AE:AE,MATCH(AE82,$AA:$AA,0)+7))</f>
        <v>0</v>
      </c>
      <c r="AF85" s="374"/>
      <c r="AG85" s="373">
        <f>ABS(INDEX(AG:AG,MATCH(AG82,$AA:$AA,0)+5)+INDEX(AG:AG,MATCH(AG82,$AA:$AA,0)+6)+INDEX(AG:AG,MATCH(AG82,$AA:$AA,0)+7))</f>
        <v>0</v>
      </c>
      <c r="AH85" s="374"/>
      <c r="AI85" s="373">
        <f>ABS(INDEX(AI:AI,MATCH(AI82,$AA:$AA,0)+5)+INDEX(AI:AI,MATCH(AI82,$AA:$AA,0)+6)+INDEX(AI:AI,MATCH(AI82,$AA:$AA,0)+7))</f>
        <v>0</v>
      </c>
      <c r="AJ85" s="374"/>
      <c r="AK85" s="373">
        <f>ABS(INDEX(AK:AK,MATCH(AK82,$AA:$AA,0)+5)+INDEX(AK:AK,MATCH(AK82,$AA:$AA,0)+6)+INDEX(AK:AK,MATCH(AK82,$AA:$AA,0)+7))</f>
        <v>0</v>
      </c>
      <c r="AL85" s="374"/>
      <c r="AM85" s="373">
        <f>ABS(INDEX(AM:AM,MATCH(AM82,$AA:$AA,0)+5)+INDEX(AM:AM,MATCH(AM82,$AA:$AA,0)+6)+INDEX(AM:AM,MATCH(AM82,$AA:$AA,0)+7))</f>
        <v>0</v>
      </c>
      <c r="AN85" s="374"/>
      <c r="AO85" s="373">
        <f>ABS(INDEX(AO:AO,MATCH(AO82,$AA:$AA,0)+5)+INDEX(AO:AO,MATCH(AO82,$AA:$AA,0)+6)+INDEX(AO:AO,MATCH(AO82,$AA:$AA,0)+7))</f>
        <v>0</v>
      </c>
      <c r="AP85" s="374"/>
      <c r="AQ85" s="373">
        <f>ABS(INDEX(AQ:AQ,MATCH(AQ82,$AA:$AA,0)+5)+INDEX(AQ:AQ,MATCH(AQ82,$AA:$AA,0)+6)+INDEX(AQ:AQ,MATCH(AQ82,$AA:$AA,0)+7))</f>
        <v>0</v>
      </c>
      <c r="AR85" s="374"/>
      <c r="AS85" s="373">
        <f>ABS(INDEX(AS:AS,MATCH(AS82,$AA:$AA,0)+5)+INDEX(AS:AS,MATCH(AS82,$AA:$AA,0)+6)+INDEX(AS:AS,MATCH(AS82,$AA:$AA,0)+7))</f>
        <v>0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3"/>
        <v>Spieler 2</v>
      </c>
      <c r="C86" s="367" t="str">
        <f t="shared" si="103"/>
        <v/>
      </c>
      <c r="D86" s="340">
        <f>IF(AC86=301,"",AC86)</f>
        <v>0</v>
      </c>
      <c r="E86" s="340" t="str">
        <f>IF(AD86=0,"",AD86)</f>
        <v/>
      </c>
      <c r="F86" s="340">
        <f>IF(AE86=301,"",AE86)</f>
        <v>0</v>
      </c>
      <c r="G86" s="340" t="str">
        <f>IF(AF86=0,"",AF86)</f>
        <v/>
      </c>
      <c r="H86" s="340">
        <f>IF(AG86=301,"",AG86)</f>
        <v>0</v>
      </c>
      <c r="I86" s="340" t="str">
        <f>IF(AH86=0,"",AH86)</f>
        <v/>
      </c>
      <c r="J86" s="340">
        <f>IF(AI86=301,"",AI86)</f>
        <v>0</v>
      </c>
      <c r="K86" s="340" t="str">
        <f>IF(AJ86=0,"",AJ86)</f>
        <v/>
      </c>
      <c r="L86" s="340">
        <f>IF(AK86=301,"",AK86)</f>
        <v>0</v>
      </c>
      <c r="M86" s="340" t="str">
        <f>IF(AL86=0,"",AL86)</f>
        <v/>
      </c>
      <c r="N86" s="340">
        <f>IF(AM86=301,"",AM86)</f>
        <v>0</v>
      </c>
      <c r="O86" s="340" t="str">
        <f>IF(AN86=0,"",AN86)</f>
        <v/>
      </c>
      <c r="P86" s="340">
        <f>IF(AO86=301,"",AO86)</f>
        <v>0</v>
      </c>
      <c r="Q86" s="340" t="str">
        <f>IF(AP86=0,"",AP86)</f>
        <v/>
      </c>
      <c r="R86" s="340">
        <f>IF(AQ86=301,"",AQ86)</f>
        <v>0</v>
      </c>
      <c r="S86" s="340" t="str">
        <f>IF(AR86=0,"",AR86)</f>
        <v/>
      </c>
      <c r="T86" s="340">
        <f>IF(AS86=301,"",AS86)</f>
        <v>0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0</v>
      </c>
      <c r="AD86" s="376"/>
      <c r="AE86" s="375">
        <f>ABS(INDEX(AE:AE,MATCH(AE82,$AA:$AA,0)+8)+INDEX(AE:AE,MATCH(AE82,$AA:$AA,0)+9)+INDEX(AE:AE,MATCH(AE82,$AA:$AA,0)+10))</f>
        <v>0</v>
      </c>
      <c r="AF86" s="376"/>
      <c r="AG86" s="375">
        <f>ABS(INDEX(AG:AG,MATCH(AG82,$AA:$AA,0)+8)+INDEX(AG:AG,MATCH(AG82,$AA:$AA,0)+9)+INDEX(AG:AG,MATCH(AG82,$AA:$AA,0)+10))</f>
        <v>0</v>
      </c>
      <c r="AH86" s="376"/>
      <c r="AI86" s="375">
        <f>ABS(INDEX(AI:AI,MATCH(AI82,$AA:$AA,0)+8)+INDEX(AI:AI,MATCH(AI82,$AA:$AA,0)+9)+INDEX(AI:AI,MATCH(AI82,$AA:$AA,0)+10))</f>
        <v>0</v>
      </c>
      <c r="AJ86" s="376"/>
      <c r="AK86" s="375">
        <f>ABS(INDEX(AK:AK,MATCH(AK82,$AA:$AA,0)+8)+INDEX(AK:AK,MATCH(AK82,$AA:$AA,0)+9)+INDEX(AK:AK,MATCH(AK82,$AA:$AA,0)+10))</f>
        <v>0</v>
      </c>
      <c r="AL86" s="376"/>
      <c r="AM86" s="375">
        <f>ABS(INDEX(AM:AM,MATCH(AM82,$AA:$AA,0)+8)+INDEX(AM:AM,MATCH(AM82,$AA:$AA,0)+9)+INDEX(AM:AM,MATCH(AM82,$AA:$AA,0)+10))</f>
        <v>0</v>
      </c>
      <c r="AN86" s="376"/>
      <c r="AO86" s="375">
        <f>ABS(INDEX(AO:AO,MATCH(AO82,$AA:$AA,0)+8)+INDEX(AO:AO,MATCH(AO82,$AA:$AA,0)+9)+INDEX(AO:AO,MATCH(AO82,$AA:$AA,0)+10))</f>
        <v>0</v>
      </c>
      <c r="AP86" s="376"/>
      <c r="AQ86" s="375">
        <f>ABS(INDEX(AQ:AQ,MATCH(AQ82,$AA:$AA,0)+8)+INDEX(AQ:AQ,MATCH(AQ82,$AA:$AA,0)+9)+INDEX(AQ:AQ,MATCH(AQ82,$AA:$AA,0)+10))</f>
        <v>0</v>
      </c>
      <c r="AR86" s="376"/>
      <c r="AS86" s="375">
        <f>ABS(INDEX(AS:AS,MATCH(AS82,$AA:$AA,0)+8)+INDEX(AS:AS,MATCH(AS82,$AA:$AA,0)+9)+INDEX(AS:AS,MATCH(AS82,$AA:$AA,0)+10))</f>
        <v>0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3"/>
        <v>Spieler 3</v>
      </c>
      <c r="C87" s="367" t="str">
        <f t="shared" si="103"/>
        <v/>
      </c>
      <c r="D87" s="340">
        <f>IF(AC87=301,"",AC87)</f>
        <v>0</v>
      </c>
      <c r="E87" s="340" t="str">
        <f>IF(AD87=0,"",AD87)</f>
        <v/>
      </c>
      <c r="F87" s="340">
        <f>IF(AE87=301,"",AE87)</f>
        <v>0</v>
      </c>
      <c r="G87" s="340" t="str">
        <f>IF(AF87=0,"",AF87)</f>
        <v/>
      </c>
      <c r="H87" s="340">
        <f>IF(AG87=301,"",AG87)</f>
        <v>0</v>
      </c>
      <c r="I87" s="340" t="str">
        <f>IF(AH87=0,"",AH87)</f>
        <v/>
      </c>
      <c r="J87" s="340">
        <f>IF(AI87=301,"",AI87)</f>
        <v>0</v>
      </c>
      <c r="K87" s="340" t="str">
        <f>IF(AJ87=0,"",AJ87)</f>
        <v/>
      </c>
      <c r="L87" s="340">
        <f>IF(AK87=301,"",AK87)</f>
        <v>0</v>
      </c>
      <c r="M87" s="340" t="str">
        <f>IF(AL87=0,"",AL87)</f>
        <v/>
      </c>
      <c r="N87" s="340">
        <f>IF(AM87=301,"",AM87)</f>
        <v>0</v>
      </c>
      <c r="O87" s="340" t="str">
        <f>IF(AN87=0,"",AN87)</f>
        <v/>
      </c>
      <c r="P87" s="340">
        <f>IF(AO87=301,"",AO87)</f>
        <v>0</v>
      </c>
      <c r="Q87" s="340" t="str">
        <f>IF(AP87=0,"",AP87)</f>
        <v/>
      </c>
      <c r="R87" s="340">
        <f>IF(AQ87=301,"",AQ87)</f>
        <v>0</v>
      </c>
      <c r="S87" s="340" t="str">
        <f>IF(AR87=0,"",AR87)</f>
        <v/>
      </c>
      <c r="T87" s="340">
        <f>IF(AS87=301,"",AS87)</f>
        <v>0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0</v>
      </c>
      <c r="AD87" s="376"/>
      <c r="AE87" s="375">
        <f>ABS(INDEX(AE:AE,MATCH(AE82,$AA:$AA,0)+11)+INDEX(AE:AE,MATCH(AE82,$AA:$AA,0)+12)+INDEX(AE:AE,MATCH(AE82,$AA:$AA,0)+13))</f>
        <v>0</v>
      </c>
      <c r="AF87" s="376"/>
      <c r="AG87" s="375">
        <f>ABS(INDEX(AG:AG,MATCH(AG82,$AA:$AA,0)+11)+INDEX(AG:AG,MATCH(AG82,$AA:$AA,0)+12)+INDEX(AG:AG,MATCH(AG82,$AA:$AA,0)+13))</f>
        <v>0</v>
      </c>
      <c r="AH87" s="376"/>
      <c r="AI87" s="375">
        <f>ABS(INDEX(AI:AI,MATCH(AI82,$AA:$AA,0)+11)+INDEX(AI:AI,MATCH(AI82,$AA:$AA,0)+12)+INDEX(AI:AI,MATCH(AI82,$AA:$AA,0)+13))</f>
        <v>0</v>
      </c>
      <c r="AJ87" s="376"/>
      <c r="AK87" s="375">
        <f>ABS(INDEX(AK:AK,MATCH(AK82,$AA:$AA,0)+11)+INDEX(AK:AK,MATCH(AK82,$AA:$AA,0)+12)+INDEX(AK:AK,MATCH(AK82,$AA:$AA,0)+13))</f>
        <v>0</v>
      </c>
      <c r="AL87" s="376"/>
      <c r="AM87" s="375">
        <f>ABS(INDEX(AM:AM,MATCH(AM82,$AA:$AA,0)+11)+INDEX(AM:AM,MATCH(AM82,$AA:$AA,0)+12)+INDEX(AM:AM,MATCH(AM82,$AA:$AA,0)+13))</f>
        <v>0</v>
      </c>
      <c r="AN87" s="376"/>
      <c r="AO87" s="375">
        <f>ABS(INDEX(AO:AO,MATCH(AO82,$AA:$AA,0)+11)+INDEX(AO:AO,MATCH(AO82,$AA:$AA,0)+12)+INDEX(AO:AO,MATCH(AO82,$AA:$AA,0)+13))</f>
        <v>0</v>
      </c>
      <c r="AP87" s="376"/>
      <c r="AQ87" s="375">
        <f>ABS(INDEX(AQ:AQ,MATCH(AQ82,$AA:$AA,0)+11)+INDEX(AQ:AQ,MATCH(AQ82,$AA:$AA,0)+12)+INDEX(AQ:AQ,MATCH(AQ82,$AA:$AA,0)+13))</f>
        <v>0</v>
      </c>
      <c r="AR87" s="376"/>
      <c r="AS87" s="375">
        <f>ABS(INDEX(AS:AS,MATCH(AS82,$AA:$AA,0)+11)+INDEX(AS:AS,MATCH(AS82,$AA:$AA,0)+12)+INDEX(AS:AS,MATCH(AS82,$AA:$AA,0)+13))</f>
        <v>0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3"/>
        <v>Spieler 4</v>
      </c>
      <c r="C88" s="367" t="str">
        <f t="shared" si="103"/>
        <v/>
      </c>
      <c r="D88" s="340">
        <f>IF(AC88=301,"",AC88)</f>
        <v>0</v>
      </c>
      <c r="E88" s="340" t="str">
        <f>IF(AD88=0,"",AD88)</f>
        <v/>
      </c>
      <c r="F88" s="340">
        <f>IF(AE88=301,"",AE88)</f>
        <v>0</v>
      </c>
      <c r="G88" s="340" t="str">
        <f>IF(AF88=0,"",AF88)</f>
        <v/>
      </c>
      <c r="H88" s="340">
        <f>IF(AG88=301,"",AG88)</f>
        <v>0</v>
      </c>
      <c r="I88" s="340" t="str">
        <f>IF(AH88=0,"",AH88)</f>
        <v/>
      </c>
      <c r="J88" s="340">
        <f>IF(AI88=301,"",AI88)</f>
        <v>0</v>
      </c>
      <c r="K88" s="340" t="str">
        <f>IF(AJ88=0,"",AJ88)</f>
        <v/>
      </c>
      <c r="L88" s="340">
        <f>IF(AK88=301,"",AK88)</f>
        <v>0</v>
      </c>
      <c r="M88" s="340" t="str">
        <f>IF(AL88=0,"",AL88)</f>
        <v/>
      </c>
      <c r="N88" s="340">
        <f>IF(AM88=301,"",AM88)</f>
        <v>0</v>
      </c>
      <c r="O88" s="340" t="str">
        <f>IF(AN88=0,"",AN88)</f>
        <v/>
      </c>
      <c r="P88" s="340">
        <f>IF(AO88=301,"",AO88)</f>
        <v>0</v>
      </c>
      <c r="Q88" s="340" t="str">
        <f>IF(AP88=0,"",AP88)</f>
        <v/>
      </c>
      <c r="R88" s="340">
        <f>IF(AQ88=301,"",AQ88)</f>
        <v>0</v>
      </c>
      <c r="S88" s="340" t="str">
        <f>IF(AR88=0,"",AR88)</f>
        <v/>
      </c>
      <c r="T88" s="340">
        <f>IF(AS88=301,"",AS88)</f>
        <v>0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0</v>
      </c>
      <c r="AD88" s="376"/>
      <c r="AE88" s="375">
        <f>ABS(INDEX(AE:AE,MATCH(AE82,$AA:$AA,0)+14)+INDEX(AE:AE,MATCH(AE82,$AA:$AA,0)+15)+INDEX(AE:AE,MATCH(AE82,$AA:$AA,0)+16))</f>
        <v>0</v>
      </c>
      <c r="AF88" s="376"/>
      <c r="AG88" s="375">
        <f>ABS(INDEX(AG:AG,MATCH(AG82,$AA:$AA,0)+14)+INDEX(AG:AG,MATCH(AG82,$AA:$AA,0)+15)+INDEX(AG:AG,MATCH(AG82,$AA:$AA,0)+16))</f>
        <v>0</v>
      </c>
      <c r="AH88" s="376"/>
      <c r="AI88" s="375">
        <f>ABS(INDEX(AI:AI,MATCH(AI82,$AA:$AA,0)+14)+INDEX(AI:AI,MATCH(AI82,$AA:$AA,0)+15)+INDEX(AI:AI,MATCH(AI82,$AA:$AA,0)+16))</f>
        <v>0</v>
      </c>
      <c r="AJ88" s="376"/>
      <c r="AK88" s="375">
        <f>ABS(INDEX(AK:AK,MATCH(AK82,$AA:$AA,0)+14)+INDEX(AK:AK,MATCH(AK82,$AA:$AA,0)+15)+INDEX(AK:AK,MATCH(AK82,$AA:$AA,0)+16))</f>
        <v>0</v>
      </c>
      <c r="AL88" s="376"/>
      <c r="AM88" s="375">
        <f>ABS(INDEX(AM:AM,MATCH(AM82,$AA:$AA,0)+14)+INDEX(AM:AM,MATCH(AM82,$AA:$AA,0)+15)+INDEX(AM:AM,MATCH(AM82,$AA:$AA,0)+16))</f>
        <v>0</v>
      </c>
      <c r="AN88" s="376"/>
      <c r="AO88" s="375">
        <f>ABS(INDEX(AO:AO,MATCH(AO82,$AA:$AA,0)+14)+INDEX(AO:AO,MATCH(AO82,$AA:$AA,0)+15)+INDEX(AO:AO,MATCH(AO82,$AA:$AA,0)+16))</f>
        <v>0</v>
      </c>
      <c r="AP88" s="376"/>
      <c r="AQ88" s="375">
        <f>ABS(INDEX(AQ:AQ,MATCH(AQ82,$AA:$AA,0)+14)+INDEX(AQ:AQ,MATCH(AQ82,$AA:$AA,0)+15)+INDEX(AQ:AQ,MATCH(AQ82,$AA:$AA,0)+16))</f>
        <v>0</v>
      </c>
      <c r="AR88" s="376"/>
      <c r="AS88" s="375">
        <f>ABS(INDEX(AS:AS,MATCH(AS82,$AA:$AA,0)+14)+INDEX(AS:AS,MATCH(AS82,$AA:$AA,0)+15)+INDEX(AS:AS,MATCH(AS82,$AA:$AA,0)+16))</f>
        <v>0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3"/>
        <v>Gesamt</v>
      </c>
      <c r="C89" s="356" t="str">
        <f t="shared" si="103"/>
        <v/>
      </c>
      <c r="D89" s="339">
        <f>IF(AC89=1505,"",AC89)</f>
        <v>0</v>
      </c>
      <c r="E89" s="339" t="str">
        <f>IF(AD89=0,"",AD89)</f>
        <v/>
      </c>
      <c r="F89" s="339">
        <f>IF(AE89=1505,"",AE89)</f>
        <v>0</v>
      </c>
      <c r="G89" s="339" t="str">
        <f>IF(AF89=0,"",AF89)</f>
        <v/>
      </c>
      <c r="H89" s="339">
        <f>IF(AG89=1505,"",AG89)</f>
        <v>0</v>
      </c>
      <c r="I89" s="339" t="str">
        <f>IF(AH89=0,"",AH89)</f>
        <v/>
      </c>
      <c r="J89" s="339">
        <f>IF(AI89=1505,"",AI89)</f>
        <v>0</v>
      </c>
      <c r="K89" s="339" t="str">
        <f>IF(AJ89=0,"",AJ89)</f>
        <v/>
      </c>
      <c r="L89" s="339">
        <f>IF(AK89=1505,"",AK89)</f>
        <v>0</v>
      </c>
      <c r="M89" s="339" t="str">
        <f>IF(AL89=0,"",AL89)</f>
        <v/>
      </c>
      <c r="N89" s="339">
        <f>IF(AM89=1505,"",AM89)</f>
        <v>0</v>
      </c>
      <c r="O89" s="339" t="str">
        <f>IF(AN89=0,"",AN89)</f>
        <v/>
      </c>
      <c r="P89" s="339">
        <f>IF(AO89=1505,"",AO89)</f>
        <v>0</v>
      </c>
      <c r="Q89" s="339" t="str">
        <f>IF(AP89=0,"",AP89)</f>
        <v/>
      </c>
      <c r="R89" s="339">
        <f>IF(AQ89=1505,"",AQ89)</f>
        <v>0</v>
      </c>
      <c r="S89" s="339" t="str">
        <f>IF(AR89=0,"",AR89)</f>
        <v/>
      </c>
      <c r="T89" s="339">
        <f>IF(AS89=1505,"",AS89)</f>
        <v>0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0</v>
      </c>
      <c r="AD89" s="356"/>
      <c r="AE89" s="355">
        <f>SUM(AE85:AE88)</f>
        <v>0</v>
      </c>
      <c r="AF89" s="356"/>
      <c r="AG89" s="355">
        <f>SUM(AG85:AG88)</f>
        <v>0</v>
      </c>
      <c r="AH89" s="356"/>
      <c r="AI89" s="355">
        <f>SUM(AI85:AI88)</f>
        <v>0</v>
      </c>
      <c r="AJ89" s="356"/>
      <c r="AK89" s="355">
        <f>SUM(AK85:AK88)</f>
        <v>0</v>
      </c>
      <c r="AL89" s="356"/>
      <c r="AM89" s="355">
        <f>SUM(AM85:AM88)</f>
        <v>0</v>
      </c>
      <c r="AN89" s="356"/>
      <c r="AO89" s="355">
        <f>SUM(AO85:AO88)</f>
        <v>0</v>
      </c>
      <c r="AP89" s="356"/>
      <c r="AQ89" s="355">
        <f>SUM(AQ85:AQ88)</f>
        <v>0</v>
      </c>
      <c r="AR89" s="356"/>
      <c r="AS89" s="355">
        <f>SUM(AS85:AS88)</f>
        <v>0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05.04./06.04.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05.04./06.04.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Dettelbach Extreme Bowlingarena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9">
        <f>IF(AD97="","",AD97)</f>
        <v>0</v>
      </c>
      <c r="F97" s="75" t="str">
        <f t="shared" ref="F97:F110" si="104">IF(AE97=0,"",AE97)</f>
        <v/>
      </c>
      <c r="G97" s="349">
        <f>IF(AF97="","",AF97)</f>
        <v>0</v>
      </c>
      <c r="H97" s="75" t="str">
        <f t="shared" ref="H97:H110" si="105">IF(AG97=0,"",AG97)</f>
        <v/>
      </c>
      <c r="I97" s="349">
        <f>IF(AH97="","",AH97)</f>
        <v>0</v>
      </c>
      <c r="J97" s="75" t="str">
        <f t="shared" ref="J97:J110" si="106">IF(AI97=0,"",AI97)</f>
        <v/>
      </c>
      <c r="K97" s="349">
        <f>IF(AJ97="","",AJ97)</f>
        <v>0</v>
      </c>
      <c r="L97" s="75" t="str">
        <f t="shared" ref="L97:L110" si="107">IF(AK97=0,"",AK97)</f>
        <v/>
      </c>
      <c r="M97" s="349">
        <f>IF(AL97="","",AL97)</f>
        <v>0</v>
      </c>
      <c r="N97" s="75" t="str">
        <f>IF(AM97=0,"",AM97)</f>
        <v/>
      </c>
      <c r="O97" s="349">
        <f>IF(AN97="","",AN97)</f>
        <v>0</v>
      </c>
      <c r="P97" s="75" t="str">
        <f t="shared" ref="P97:P110" si="108">IF(AO97=0,"",AO97)</f>
        <v/>
      </c>
      <c r="Q97" s="349">
        <f>IF(AP97="","",AP97)</f>
        <v>0</v>
      </c>
      <c r="R97" s="75" t="str">
        <f t="shared" ref="R97:R110" si="109">IF(AQ97=0,"",AQ97)</f>
        <v/>
      </c>
      <c r="S97" s="349">
        <f>IF(AR97="","",AR97)</f>
        <v>0</v>
      </c>
      <c r="T97" s="75" t="str">
        <f t="shared" ref="T97:T110" si="110">IF(AS97=0,"",AS97)</f>
        <v/>
      </c>
      <c r="U97" s="349">
        <f>IF(AT97="","",AT97)</f>
        <v>0</v>
      </c>
      <c r="V97" s="75" t="str">
        <f t="shared" ref="V97:V110" si="111">IF(AU97=0,"",AU97)</f>
        <v/>
      </c>
      <c r="W97" s="349">
        <f>IF(AV97="","",AV97)</f>
        <v>0</v>
      </c>
      <c r="Z97" s="352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69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0"/>
      <c r="F98" s="78" t="str">
        <f t="shared" si="104"/>
        <v/>
      </c>
      <c r="G98" s="350"/>
      <c r="H98" s="78" t="str">
        <f t="shared" si="105"/>
        <v/>
      </c>
      <c r="I98" s="350"/>
      <c r="J98" s="78" t="str">
        <f t="shared" si="106"/>
        <v/>
      </c>
      <c r="K98" s="350"/>
      <c r="L98" s="78" t="str">
        <f t="shared" si="107"/>
        <v/>
      </c>
      <c r="M98" s="350"/>
      <c r="N98" s="78" t="str">
        <f t="shared" ref="N98:N110" si="124">IF(AM98=0,"",AM98)</f>
        <v/>
      </c>
      <c r="O98" s="350"/>
      <c r="P98" s="78" t="str">
        <f t="shared" si="108"/>
        <v/>
      </c>
      <c r="Q98" s="350"/>
      <c r="R98" s="78" t="str">
        <f t="shared" si="109"/>
        <v/>
      </c>
      <c r="S98" s="350"/>
      <c r="T98" s="78" t="str">
        <f t="shared" si="110"/>
        <v/>
      </c>
      <c r="U98" s="350"/>
      <c r="V98" s="78" t="str">
        <f t="shared" si="111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0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1"/>
      <c r="F99" s="69" t="str">
        <f t="shared" si="104"/>
        <v/>
      </c>
      <c r="G99" s="351"/>
      <c r="H99" s="69" t="str">
        <f t="shared" si="105"/>
        <v/>
      </c>
      <c r="I99" s="351"/>
      <c r="J99" s="69" t="str">
        <f t="shared" si="106"/>
        <v/>
      </c>
      <c r="K99" s="351"/>
      <c r="L99" s="69" t="str">
        <f t="shared" si="107"/>
        <v/>
      </c>
      <c r="M99" s="351"/>
      <c r="N99" s="69" t="str">
        <f t="shared" si="124"/>
        <v/>
      </c>
      <c r="O99" s="351"/>
      <c r="P99" s="69" t="str">
        <f t="shared" si="108"/>
        <v/>
      </c>
      <c r="Q99" s="351"/>
      <c r="R99" s="69" t="str">
        <f t="shared" si="109"/>
        <v/>
      </c>
      <c r="S99" s="351"/>
      <c r="T99" s="69" t="str">
        <f t="shared" si="110"/>
        <v/>
      </c>
      <c r="U99" s="351"/>
      <c r="V99" s="69" t="str">
        <f t="shared" si="111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68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9">
        <f>IF(AD100="","",AD100)</f>
        <v>0</v>
      </c>
      <c r="F100" s="75" t="str">
        <f t="shared" si="104"/>
        <v/>
      </c>
      <c r="G100" s="349">
        <f>IF(AF100="","",AF100)</f>
        <v>0</v>
      </c>
      <c r="H100" s="75" t="str">
        <f t="shared" si="105"/>
        <v/>
      </c>
      <c r="I100" s="349">
        <f>IF(AH100="","",AH100)</f>
        <v>0</v>
      </c>
      <c r="J100" s="75" t="str">
        <f t="shared" si="106"/>
        <v/>
      </c>
      <c r="K100" s="349">
        <f>IF(AJ100="","",AJ100)</f>
        <v>0</v>
      </c>
      <c r="L100" s="75" t="str">
        <f t="shared" si="107"/>
        <v/>
      </c>
      <c r="M100" s="349">
        <f>IF(AL100="","",AL100)</f>
        <v>0</v>
      </c>
      <c r="N100" s="75" t="str">
        <f t="shared" si="124"/>
        <v/>
      </c>
      <c r="O100" s="349">
        <f>IF(AN100="","",AN100)</f>
        <v>0</v>
      </c>
      <c r="P100" s="75" t="str">
        <f t="shared" si="108"/>
        <v/>
      </c>
      <c r="Q100" s="349">
        <f>IF(AP100="","",AP100)</f>
        <v>0</v>
      </c>
      <c r="R100" s="75" t="str">
        <f t="shared" si="109"/>
        <v/>
      </c>
      <c r="S100" s="349">
        <f>IF(AR100="","",AR100)</f>
        <v>0</v>
      </c>
      <c r="T100" s="75" t="str">
        <f t="shared" si="110"/>
        <v/>
      </c>
      <c r="U100" s="349">
        <f>IF(AT100="","",AT100)</f>
        <v>0</v>
      </c>
      <c r="V100" s="75" t="str">
        <f t="shared" si="111"/>
        <v/>
      </c>
      <c r="W100" s="349">
        <f>IF(AV100="","",AV100)</f>
        <v>0</v>
      </c>
      <c r="Z100" s="352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69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0"/>
      <c r="F101" s="78" t="str">
        <f t="shared" si="104"/>
        <v/>
      </c>
      <c r="G101" s="350"/>
      <c r="H101" s="78" t="str">
        <f t="shared" si="105"/>
        <v/>
      </c>
      <c r="I101" s="350"/>
      <c r="J101" s="78" t="str">
        <f t="shared" si="106"/>
        <v/>
      </c>
      <c r="K101" s="350"/>
      <c r="L101" s="78" t="str">
        <f t="shared" si="107"/>
        <v/>
      </c>
      <c r="M101" s="350"/>
      <c r="N101" s="78" t="str">
        <f t="shared" si="124"/>
        <v/>
      </c>
      <c r="O101" s="350"/>
      <c r="P101" s="78" t="str">
        <f t="shared" si="108"/>
        <v/>
      </c>
      <c r="Q101" s="350"/>
      <c r="R101" s="78" t="str">
        <f t="shared" si="109"/>
        <v/>
      </c>
      <c r="S101" s="350"/>
      <c r="T101" s="78" t="str">
        <f t="shared" si="110"/>
        <v/>
      </c>
      <c r="U101" s="350"/>
      <c r="V101" s="78" t="str">
        <f t="shared" si="111"/>
        <v/>
      </c>
      <c r="W101" s="350"/>
      <c r="Z101" s="353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0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1"/>
      <c r="F102" s="69" t="str">
        <f t="shared" si="104"/>
        <v/>
      </c>
      <c r="G102" s="351"/>
      <c r="H102" s="69" t="str">
        <f t="shared" si="105"/>
        <v/>
      </c>
      <c r="I102" s="351"/>
      <c r="J102" s="69" t="str">
        <f t="shared" si="106"/>
        <v/>
      </c>
      <c r="K102" s="351"/>
      <c r="L102" s="69" t="str">
        <f t="shared" si="107"/>
        <v/>
      </c>
      <c r="M102" s="351"/>
      <c r="N102" s="69" t="str">
        <f t="shared" si="124"/>
        <v/>
      </c>
      <c r="O102" s="351"/>
      <c r="P102" s="69" t="str">
        <f t="shared" si="108"/>
        <v/>
      </c>
      <c r="Q102" s="351"/>
      <c r="R102" s="69" t="str">
        <f t="shared" si="109"/>
        <v/>
      </c>
      <c r="S102" s="351"/>
      <c r="T102" s="69" t="str">
        <f t="shared" si="110"/>
        <v/>
      </c>
      <c r="U102" s="351"/>
      <c r="V102" s="69" t="str">
        <f t="shared" si="111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68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9">
        <f>IF(AD103="","",AD103)</f>
        <v>0</v>
      </c>
      <c r="F103" s="75" t="str">
        <f t="shared" si="104"/>
        <v/>
      </c>
      <c r="G103" s="349">
        <f>IF(AF103="","",AF103)</f>
        <v>0</v>
      </c>
      <c r="H103" s="75" t="str">
        <f t="shared" si="105"/>
        <v/>
      </c>
      <c r="I103" s="349">
        <f>IF(AH103="","",AH103)</f>
        <v>0</v>
      </c>
      <c r="J103" s="75" t="str">
        <f t="shared" si="106"/>
        <v/>
      </c>
      <c r="K103" s="349">
        <f>IF(AJ103="","",AJ103)</f>
        <v>0</v>
      </c>
      <c r="L103" s="75" t="str">
        <f t="shared" si="107"/>
        <v/>
      </c>
      <c r="M103" s="349">
        <f>IF(AL103="","",AL103)</f>
        <v>0</v>
      </c>
      <c r="N103" s="75" t="str">
        <f t="shared" si="124"/>
        <v/>
      </c>
      <c r="O103" s="349">
        <f>IF(AN103="","",AN103)</f>
        <v>0</v>
      </c>
      <c r="P103" s="75" t="str">
        <f t="shared" si="108"/>
        <v/>
      </c>
      <c r="Q103" s="349">
        <f>IF(AP103="","",AP103)</f>
        <v>0</v>
      </c>
      <c r="R103" s="75" t="str">
        <f t="shared" si="109"/>
        <v/>
      </c>
      <c r="S103" s="349">
        <f>IF(AR103="","",AR103)</f>
        <v>0</v>
      </c>
      <c r="T103" s="75" t="str">
        <f t="shared" si="110"/>
        <v/>
      </c>
      <c r="U103" s="349">
        <f>IF(AT103="","",AT103)</f>
        <v>0</v>
      </c>
      <c r="V103" s="75" t="str">
        <f t="shared" si="111"/>
        <v/>
      </c>
      <c r="W103" s="349">
        <f>IF(AV103="","",AV103)</f>
        <v>0</v>
      </c>
      <c r="Z103" s="352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69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0"/>
      <c r="F104" s="78" t="str">
        <f t="shared" si="104"/>
        <v/>
      </c>
      <c r="G104" s="350"/>
      <c r="H104" s="78" t="str">
        <f t="shared" si="105"/>
        <v/>
      </c>
      <c r="I104" s="350"/>
      <c r="J104" s="78" t="str">
        <f t="shared" si="106"/>
        <v/>
      </c>
      <c r="K104" s="350"/>
      <c r="L104" s="78" t="str">
        <f t="shared" si="107"/>
        <v/>
      </c>
      <c r="M104" s="350"/>
      <c r="N104" s="78" t="str">
        <f t="shared" si="124"/>
        <v/>
      </c>
      <c r="O104" s="350"/>
      <c r="P104" s="78" t="str">
        <f t="shared" si="108"/>
        <v/>
      </c>
      <c r="Q104" s="350"/>
      <c r="R104" s="78" t="str">
        <f t="shared" si="109"/>
        <v/>
      </c>
      <c r="S104" s="350"/>
      <c r="T104" s="78" t="str">
        <f t="shared" si="110"/>
        <v/>
      </c>
      <c r="U104" s="350"/>
      <c r="V104" s="78" t="str">
        <f t="shared" si="111"/>
        <v/>
      </c>
      <c r="W104" s="350"/>
      <c r="Z104" s="353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0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1"/>
      <c r="F105" s="69" t="str">
        <f t="shared" si="104"/>
        <v/>
      </c>
      <c r="G105" s="351"/>
      <c r="H105" s="69" t="str">
        <f t="shared" si="105"/>
        <v/>
      </c>
      <c r="I105" s="351"/>
      <c r="J105" s="69" t="str">
        <f t="shared" si="106"/>
        <v/>
      </c>
      <c r="K105" s="351"/>
      <c r="L105" s="69" t="str">
        <f t="shared" si="107"/>
        <v/>
      </c>
      <c r="M105" s="351"/>
      <c r="N105" s="69" t="str">
        <f t="shared" si="124"/>
        <v/>
      </c>
      <c r="O105" s="351"/>
      <c r="P105" s="69" t="str">
        <f t="shared" si="108"/>
        <v/>
      </c>
      <c r="Q105" s="351"/>
      <c r="R105" s="69" t="str">
        <f t="shared" si="109"/>
        <v/>
      </c>
      <c r="S105" s="351"/>
      <c r="T105" s="69" t="str">
        <f t="shared" si="110"/>
        <v/>
      </c>
      <c r="U105" s="351"/>
      <c r="V105" s="69" t="str">
        <f t="shared" si="111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68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9">
        <f>IF(AD106="","",AD106)</f>
        <v>0</v>
      </c>
      <c r="F106" s="75" t="str">
        <f t="shared" si="104"/>
        <v/>
      </c>
      <c r="G106" s="349">
        <f>IF(AF106="","",AF106)</f>
        <v>0</v>
      </c>
      <c r="H106" s="75" t="str">
        <f t="shared" si="105"/>
        <v/>
      </c>
      <c r="I106" s="349">
        <f>IF(AH106="","",AH106)</f>
        <v>0</v>
      </c>
      <c r="J106" s="75" t="str">
        <f t="shared" si="106"/>
        <v/>
      </c>
      <c r="K106" s="349">
        <f>IF(AJ106="","",AJ106)</f>
        <v>0</v>
      </c>
      <c r="L106" s="75" t="str">
        <f t="shared" si="107"/>
        <v/>
      </c>
      <c r="M106" s="349">
        <f>IF(AL106="","",AL106)</f>
        <v>0</v>
      </c>
      <c r="N106" s="75" t="str">
        <f t="shared" si="124"/>
        <v/>
      </c>
      <c r="O106" s="349">
        <f>IF(AN106="","",AN106)</f>
        <v>0</v>
      </c>
      <c r="P106" s="75" t="str">
        <f t="shared" si="108"/>
        <v/>
      </c>
      <c r="Q106" s="349">
        <f>IF(AP106="","",AP106)</f>
        <v>0</v>
      </c>
      <c r="R106" s="75" t="str">
        <f t="shared" si="109"/>
        <v/>
      </c>
      <c r="S106" s="349">
        <f>IF(AR106="","",AR106)</f>
        <v>0</v>
      </c>
      <c r="T106" s="75" t="str">
        <f t="shared" si="110"/>
        <v/>
      </c>
      <c r="U106" s="349">
        <f>IF(AT106="","",AT106)</f>
        <v>0</v>
      </c>
      <c r="V106" s="75" t="str">
        <f t="shared" si="111"/>
        <v/>
      </c>
      <c r="W106" s="349">
        <f>IF(AV106="","",AV106)</f>
        <v>0</v>
      </c>
      <c r="Z106" s="352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0"/>
      <c r="F107" s="78" t="str">
        <f t="shared" si="104"/>
        <v/>
      </c>
      <c r="G107" s="350"/>
      <c r="H107" s="78" t="str">
        <f t="shared" si="105"/>
        <v/>
      </c>
      <c r="I107" s="350"/>
      <c r="J107" s="78" t="str">
        <f t="shared" si="106"/>
        <v/>
      </c>
      <c r="K107" s="350"/>
      <c r="L107" s="78" t="str">
        <f t="shared" si="107"/>
        <v/>
      </c>
      <c r="M107" s="350"/>
      <c r="N107" s="78" t="str">
        <f t="shared" si="124"/>
        <v/>
      </c>
      <c r="O107" s="350"/>
      <c r="P107" s="78" t="str">
        <f t="shared" si="108"/>
        <v/>
      </c>
      <c r="Q107" s="350"/>
      <c r="R107" s="78" t="str">
        <f t="shared" si="109"/>
        <v/>
      </c>
      <c r="S107" s="350"/>
      <c r="T107" s="78" t="str">
        <f t="shared" si="110"/>
        <v/>
      </c>
      <c r="U107" s="350"/>
      <c r="V107" s="78" t="str">
        <f t="shared" si="111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1"/>
      <c r="F108" s="69" t="str">
        <f t="shared" si="104"/>
        <v/>
      </c>
      <c r="G108" s="351"/>
      <c r="H108" s="69" t="str">
        <f t="shared" si="105"/>
        <v/>
      </c>
      <c r="I108" s="351"/>
      <c r="J108" s="69" t="str">
        <f t="shared" si="106"/>
        <v/>
      </c>
      <c r="K108" s="351"/>
      <c r="L108" s="69" t="str">
        <f t="shared" si="107"/>
        <v/>
      </c>
      <c r="M108" s="351"/>
      <c r="N108" s="69" t="str">
        <f t="shared" si="124"/>
        <v/>
      </c>
      <c r="O108" s="351"/>
      <c r="P108" s="69" t="str">
        <f t="shared" si="108"/>
        <v/>
      </c>
      <c r="Q108" s="351"/>
      <c r="R108" s="69" t="str">
        <f t="shared" si="109"/>
        <v/>
      </c>
      <c r="S108" s="351"/>
      <c r="T108" s="69" t="str">
        <f t="shared" si="110"/>
        <v/>
      </c>
      <c r="U108" s="351"/>
      <c r="V108" s="69" t="str">
        <f t="shared" si="111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7">
        <f t="shared" si="135"/>
        <v>9</v>
      </c>
      <c r="E112" s="347" t="str">
        <f t="shared" si="135"/>
        <v/>
      </c>
      <c r="F112" s="347">
        <f t="shared" si="135"/>
        <v>2</v>
      </c>
      <c r="G112" s="347" t="str">
        <f t="shared" si="135"/>
        <v/>
      </c>
      <c r="H112" s="347">
        <f t="shared" si="135"/>
        <v>6</v>
      </c>
      <c r="I112" s="347" t="str">
        <f t="shared" si="135"/>
        <v/>
      </c>
      <c r="J112" s="347">
        <f t="shared" si="135"/>
        <v>10</v>
      </c>
      <c r="K112" s="347" t="str">
        <f t="shared" si="135"/>
        <v/>
      </c>
      <c r="L112" s="347">
        <f t="shared" si="135"/>
        <v>1</v>
      </c>
      <c r="M112" s="347" t="str">
        <f t="shared" si="135"/>
        <v/>
      </c>
      <c r="N112" s="347">
        <f t="shared" si="135"/>
        <v>7</v>
      </c>
      <c r="O112" s="347" t="str">
        <f t="shared" si="135"/>
        <v/>
      </c>
      <c r="P112" s="347">
        <f t="shared" si="135"/>
        <v>5</v>
      </c>
      <c r="Q112" s="347" t="str">
        <f t="shared" si="135"/>
        <v/>
      </c>
      <c r="R112" s="347">
        <f t="shared" ref="L112:U114" si="136">IF(AQ112=0,"",AQ112)</f>
        <v>8</v>
      </c>
      <c r="S112" s="347" t="str">
        <f t="shared" si="136"/>
        <v/>
      </c>
      <c r="T112" s="347">
        <f t="shared" si="136"/>
        <v>3</v>
      </c>
      <c r="U112" s="347" t="str">
        <f t="shared" si="136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VLOOKUP($AA92,Schlüssel!$A$5:$DG$14,103)</f>
        <v>9</v>
      </c>
      <c r="AD112" s="372"/>
      <c r="AE112" s="371">
        <f>VLOOKUP($AA92,Schlüssel!$A$5:$EK$14,104)</f>
        <v>2</v>
      </c>
      <c r="AF112" s="372"/>
      <c r="AG112" s="371">
        <f>VLOOKUP($AA92,Schlüssel!$A$5:$EK$14,105)</f>
        <v>6</v>
      </c>
      <c r="AH112" s="372"/>
      <c r="AI112" s="371">
        <f>VLOOKUP($AA92,Schlüssel!$A$5:$EK$14,106)</f>
        <v>10</v>
      </c>
      <c r="AJ112" s="372"/>
      <c r="AK112" s="371">
        <f>VLOOKUP($AA92,Schlüssel!$A$5:$EK$14,107)</f>
        <v>1</v>
      </c>
      <c r="AL112" s="372"/>
      <c r="AM112" s="371">
        <f>VLOOKUP($AA92,Schlüssel!$A$5:$EK$14,108)</f>
        <v>7</v>
      </c>
      <c r="AN112" s="372"/>
      <c r="AO112" s="371">
        <f>VLOOKUP($AA92,Schlüssel!$A$5:$EK$14,109)</f>
        <v>5</v>
      </c>
      <c r="AP112" s="372"/>
      <c r="AQ112" s="371">
        <f>VLOOKUP($AA92,Schlüssel!$A$5:$EK$14,110)</f>
        <v>8</v>
      </c>
      <c r="AR112" s="372"/>
      <c r="AS112" s="371">
        <f>VLOOKUP($AA92,Schlüssel!$A$5:$EK$14,111)</f>
        <v>3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4" t="str">
        <f t="shared" si="137"/>
        <v>Bowlinghaus Bamberg 1</v>
      </c>
      <c r="E113" s="345" t="str">
        <f t="shared" si="137"/>
        <v/>
      </c>
      <c r="F113" s="344" t="str">
        <f t="shared" si="137"/>
        <v>Bajuwaren München 1</v>
      </c>
      <c r="G113" s="345" t="str">
        <f t="shared" si="137"/>
        <v/>
      </c>
      <c r="H113" s="344" t="str">
        <f t="shared" si="137"/>
        <v>SG Rottendorf 1</v>
      </c>
      <c r="I113" s="345" t="str">
        <f t="shared" si="137"/>
        <v/>
      </c>
      <c r="J113" s="344" t="str">
        <f t="shared" si="137"/>
        <v>High Roller Rosenheim 1</v>
      </c>
      <c r="K113" s="345" t="str">
        <f t="shared" si="137"/>
        <v/>
      </c>
      <c r="L113" s="344" t="str">
        <f t="shared" si="136"/>
        <v>BC Comet Nürnberg</v>
      </c>
      <c r="M113" s="345" t="str">
        <f t="shared" si="136"/>
        <v/>
      </c>
      <c r="N113" s="344" t="str">
        <f t="shared" si="136"/>
        <v>Schanzer Ingolstadt 1</v>
      </c>
      <c r="O113" s="345" t="str">
        <f t="shared" si="136"/>
        <v/>
      </c>
      <c r="P113" s="344" t="str">
        <f t="shared" si="136"/>
        <v>RW Lichtenhof Stein 1</v>
      </c>
      <c r="Q113" s="345" t="str">
        <f t="shared" si="136"/>
        <v/>
      </c>
      <c r="R113" s="344" t="str">
        <f t="shared" si="136"/>
        <v>BC EMAX Unterföhring 2</v>
      </c>
      <c r="S113" s="345" t="str">
        <f t="shared" si="136"/>
        <v/>
      </c>
      <c r="T113" s="344" t="str">
        <f t="shared" si="136"/>
        <v>BK München 3</v>
      </c>
      <c r="U113" s="345" t="str">
        <f t="shared" si="136"/>
        <v/>
      </c>
      <c r="V113" s="346"/>
      <c r="W113" s="346"/>
      <c r="AA113" s="90"/>
      <c r="AB113" s="86"/>
      <c r="AC113" s="344" t="str">
        <f>VLOOKUP(AC112,Schlüssel!$A$5:$K$14,2)</f>
        <v>Bowlinghaus Bamberg 1</v>
      </c>
      <c r="AD113" s="345"/>
      <c r="AE113" s="344" t="str">
        <f>VLOOKUP(AE112,Schlüssel!$A$5:$K$14,2)</f>
        <v>Bajuwaren München 1</v>
      </c>
      <c r="AF113" s="345"/>
      <c r="AG113" s="344" t="str">
        <f>VLOOKUP(AG112,Schlüssel!$A$5:$K$14,2)</f>
        <v>SG Rottendorf 1</v>
      </c>
      <c r="AH113" s="345"/>
      <c r="AI113" s="344" t="str">
        <f>VLOOKUP(AI112,Schlüssel!$A$5:$K$14,2)</f>
        <v>High Roller Rosenheim 1</v>
      </c>
      <c r="AJ113" s="345"/>
      <c r="AK113" s="344" t="str">
        <f>VLOOKUP(AK112,Schlüssel!$A$5:$K$14,2)</f>
        <v>BC Comet Nürnberg</v>
      </c>
      <c r="AL113" s="345"/>
      <c r="AM113" s="344" t="str">
        <f>VLOOKUP(AM112,Schlüssel!$A$5:$K$14,2)</f>
        <v>Schanzer Ingolstadt 1</v>
      </c>
      <c r="AN113" s="345"/>
      <c r="AO113" s="344" t="str">
        <f>VLOOKUP(AO112,Schlüssel!$A$5:$K$14,2)</f>
        <v>RW Lichtenhof Stein 1</v>
      </c>
      <c r="AP113" s="345"/>
      <c r="AQ113" s="344" t="str">
        <f>VLOOKUP(AQ112,Schlüssel!$A$5:$K$14,2)</f>
        <v>BC EMAX Unterföhring 2</v>
      </c>
      <c r="AR113" s="345"/>
      <c r="AS113" s="344" t="str">
        <f>VLOOKUP(AS112,Schlüssel!$A$5:$K$14,2)</f>
        <v>BK München 3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2" t="str">
        <f t="shared" si="137"/>
        <v/>
      </c>
      <c r="E114" s="342" t="str">
        <f t="shared" si="137"/>
        <v/>
      </c>
      <c r="F114" s="342" t="str">
        <f t="shared" si="137"/>
        <v/>
      </c>
      <c r="G114" s="342" t="str">
        <f t="shared" si="137"/>
        <v/>
      </c>
      <c r="H114" s="342" t="str">
        <f t="shared" si="137"/>
        <v/>
      </c>
      <c r="I114" s="342" t="str">
        <f t="shared" si="137"/>
        <v/>
      </c>
      <c r="J114" s="342" t="str">
        <f t="shared" si="137"/>
        <v/>
      </c>
      <c r="K114" s="342" t="str">
        <f t="shared" si="137"/>
        <v/>
      </c>
      <c r="L114" s="342" t="str">
        <f t="shared" si="136"/>
        <v/>
      </c>
      <c r="M114" s="342" t="str">
        <f t="shared" si="136"/>
        <v/>
      </c>
      <c r="N114" s="342" t="str">
        <f t="shared" si="136"/>
        <v/>
      </c>
      <c r="O114" s="342" t="str">
        <f t="shared" si="136"/>
        <v/>
      </c>
      <c r="P114" s="342" t="str">
        <f t="shared" si="136"/>
        <v/>
      </c>
      <c r="Q114" s="342" t="str">
        <f t="shared" si="136"/>
        <v/>
      </c>
      <c r="R114" s="342" t="str">
        <f t="shared" si="136"/>
        <v/>
      </c>
      <c r="S114" s="342" t="str">
        <f t="shared" si="136"/>
        <v/>
      </c>
      <c r="T114" s="342" t="str">
        <f t="shared" si="136"/>
        <v/>
      </c>
      <c r="U114" s="343" t="str">
        <f t="shared" si="136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ref="B115:C119" si="138">IF(AA115=0,"",AA115)</f>
        <v>Spieler 1</v>
      </c>
      <c r="C115" s="367" t="str">
        <f t="shared" si="138"/>
        <v/>
      </c>
      <c r="D115" s="340">
        <f>IF(AC115=301,"",AC115)</f>
        <v>0</v>
      </c>
      <c r="E115" s="340" t="str">
        <f>IF(AD115=0,"",AD115)</f>
        <v/>
      </c>
      <c r="F115" s="340">
        <f>IF(AE115=301,"",AE115)</f>
        <v>0</v>
      </c>
      <c r="G115" s="340" t="str">
        <f>IF(AF115=0,"",AF115)</f>
        <v/>
      </c>
      <c r="H115" s="340">
        <f>IF(AG115=301,"",AG115)</f>
        <v>0</v>
      </c>
      <c r="I115" s="340" t="str">
        <f>IF(AH115=0,"",AH115)</f>
        <v/>
      </c>
      <c r="J115" s="340">
        <f>IF(AI115=301,"",AI115)</f>
        <v>0</v>
      </c>
      <c r="K115" s="340" t="str">
        <f>IF(AJ115=0,"",AJ115)</f>
        <v/>
      </c>
      <c r="L115" s="340">
        <f>IF(AK115=301,"",AK115)</f>
        <v>0</v>
      </c>
      <c r="M115" s="340" t="str">
        <f>IF(AL115=0,"",AL115)</f>
        <v/>
      </c>
      <c r="N115" s="340">
        <f>IF(AM115=301,"",AM115)</f>
        <v>0</v>
      </c>
      <c r="O115" s="340" t="str">
        <f>IF(AN115=0,"",AN115)</f>
        <v/>
      </c>
      <c r="P115" s="340">
        <f>IF(AO115=301,"",AO115)</f>
        <v>0</v>
      </c>
      <c r="Q115" s="340" t="str">
        <f>IF(AP115=0,"",AP115)</f>
        <v/>
      </c>
      <c r="R115" s="340">
        <f>IF(AQ115=301,"",AQ115)</f>
        <v>0</v>
      </c>
      <c r="S115" s="340" t="str">
        <f>IF(AR115=0,"",AR115)</f>
        <v/>
      </c>
      <c r="T115" s="340">
        <f>IF(AS115=301,"",AS115)</f>
        <v>0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0</v>
      </c>
      <c r="AD115" s="374"/>
      <c r="AE115" s="373">
        <f>ABS(INDEX(AE:AE,MATCH(AE112,$AA:$AA,0)+5)+INDEX(AE:AE,MATCH(AE112,$AA:$AA,0)+6)+INDEX(AE:AE,MATCH(AE112,$AA:$AA,0)+7))</f>
        <v>0</v>
      </c>
      <c r="AF115" s="374"/>
      <c r="AG115" s="373">
        <f>ABS(INDEX(AG:AG,MATCH(AG112,$AA:$AA,0)+5)+INDEX(AG:AG,MATCH(AG112,$AA:$AA,0)+6)+INDEX(AG:AG,MATCH(AG112,$AA:$AA,0)+7))</f>
        <v>0</v>
      </c>
      <c r="AH115" s="374"/>
      <c r="AI115" s="373">
        <f>ABS(INDEX(AI:AI,MATCH(AI112,$AA:$AA,0)+5)+INDEX(AI:AI,MATCH(AI112,$AA:$AA,0)+6)+INDEX(AI:AI,MATCH(AI112,$AA:$AA,0)+7))</f>
        <v>0</v>
      </c>
      <c r="AJ115" s="374"/>
      <c r="AK115" s="373">
        <f>ABS(INDEX(AK:AK,MATCH(AK112,$AA:$AA,0)+5)+INDEX(AK:AK,MATCH(AK112,$AA:$AA,0)+6)+INDEX(AK:AK,MATCH(AK112,$AA:$AA,0)+7))</f>
        <v>0</v>
      </c>
      <c r="AL115" s="374"/>
      <c r="AM115" s="373">
        <f>ABS(INDEX(AM:AM,MATCH(AM112,$AA:$AA,0)+5)+INDEX(AM:AM,MATCH(AM112,$AA:$AA,0)+6)+INDEX(AM:AM,MATCH(AM112,$AA:$AA,0)+7))</f>
        <v>0</v>
      </c>
      <c r="AN115" s="374"/>
      <c r="AO115" s="373">
        <f>ABS(INDEX(AO:AO,MATCH(AO112,$AA:$AA,0)+5)+INDEX(AO:AO,MATCH(AO112,$AA:$AA,0)+6)+INDEX(AO:AO,MATCH(AO112,$AA:$AA,0)+7))</f>
        <v>0</v>
      </c>
      <c r="AP115" s="374"/>
      <c r="AQ115" s="373">
        <f>ABS(INDEX(AQ:AQ,MATCH(AQ112,$AA:$AA,0)+5)+INDEX(AQ:AQ,MATCH(AQ112,$AA:$AA,0)+6)+INDEX(AQ:AQ,MATCH(AQ112,$AA:$AA,0)+7))</f>
        <v>0</v>
      </c>
      <c r="AR115" s="374"/>
      <c r="AS115" s="373">
        <f>ABS(INDEX(AS:AS,MATCH(AS112,$AA:$AA,0)+5)+INDEX(AS:AS,MATCH(AS112,$AA:$AA,0)+6)+INDEX(AS:AS,MATCH(AS112,$AA:$AA,0)+7))</f>
        <v>0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38"/>
        <v>Spieler 2</v>
      </c>
      <c r="C116" s="367" t="str">
        <f t="shared" si="138"/>
        <v/>
      </c>
      <c r="D116" s="340">
        <f>IF(AC116=301,"",AC116)</f>
        <v>0</v>
      </c>
      <c r="E116" s="340" t="str">
        <f>IF(AD116=0,"",AD116)</f>
        <v/>
      </c>
      <c r="F116" s="340">
        <f>IF(AE116=301,"",AE116)</f>
        <v>0</v>
      </c>
      <c r="G116" s="340" t="str">
        <f>IF(AF116=0,"",AF116)</f>
        <v/>
      </c>
      <c r="H116" s="340">
        <f>IF(AG116=301,"",AG116)</f>
        <v>0</v>
      </c>
      <c r="I116" s="340" t="str">
        <f>IF(AH116=0,"",AH116)</f>
        <v/>
      </c>
      <c r="J116" s="340">
        <f>IF(AI116=301,"",AI116)</f>
        <v>0</v>
      </c>
      <c r="K116" s="340" t="str">
        <f>IF(AJ116=0,"",AJ116)</f>
        <v/>
      </c>
      <c r="L116" s="340">
        <f>IF(AK116=301,"",AK116)</f>
        <v>0</v>
      </c>
      <c r="M116" s="340" t="str">
        <f>IF(AL116=0,"",AL116)</f>
        <v/>
      </c>
      <c r="N116" s="340">
        <f>IF(AM116=301,"",AM116)</f>
        <v>0</v>
      </c>
      <c r="O116" s="340" t="str">
        <f>IF(AN116=0,"",AN116)</f>
        <v/>
      </c>
      <c r="P116" s="340">
        <f>IF(AO116=301,"",AO116)</f>
        <v>0</v>
      </c>
      <c r="Q116" s="340" t="str">
        <f>IF(AP116=0,"",AP116)</f>
        <v/>
      </c>
      <c r="R116" s="340">
        <f>IF(AQ116=301,"",AQ116)</f>
        <v>0</v>
      </c>
      <c r="S116" s="340" t="str">
        <f>IF(AR116=0,"",AR116)</f>
        <v/>
      </c>
      <c r="T116" s="340">
        <f>IF(AS116=301,"",AS116)</f>
        <v>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0</v>
      </c>
      <c r="AD116" s="376"/>
      <c r="AE116" s="375">
        <f>ABS(INDEX(AE:AE,MATCH(AE112,$AA:$AA,0)+8)+INDEX(AE:AE,MATCH(AE112,$AA:$AA,0)+9)+INDEX(AE:AE,MATCH(AE112,$AA:$AA,0)+10))</f>
        <v>0</v>
      </c>
      <c r="AF116" s="376"/>
      <c r="AG116" s="375">
        <f>ABS(INDEX(AG:AG,MATCH(AG112,$AA:$AA,0)+8)+INDEX(AG:AG,MATCH(AG112,$AA:$AA,0)+9)+INDEX(AG:AG,MATCH(AG112,$AA:$AA,0)+10))</f>
        <v>0</v>
      </c>
      <c r="AH116" s="376"/>
      <c r="AI116" s="375">
        <f>ABS(INDEX(AI:AI,MATCH(AI112,$AA:$AA,0)+8)+INDEX(AI:AI,MATCH(AI112,$AA:$AA,0)+9)+INDEX(AI:AI,MATCH(AI112,$AA:$AA,0)+10))</f>
        <v>0</v>
      </c>
      <c r="AJ116" s="376"/>
      <c r="AK116" s="375">
        <f>ABS(INDEX(AK:AK,MATCH(AK112,$AA:$AA,0)+8)+INDEX(AK:AK,MATCH(AK112,$AA:$AA,0)+9)+INDEX(AK:AK,MATCH(AK112,$AA:$AA,0)+10))</f>
        <v>0</v>
      </c>
      <c r="AL116" s="376"/>
      <c r="AM116" s="375">
        <f>ABS(INDEX(AM:AM,MATCH(AM112,$AA:$AA,0)+8)+INDEX(AM:AM,MATCH(AM112,$AA:$AA,0)+9)+INDEX(AM:AM,MATCH(AM112,$AA:$AA,0)+10))</f>
        <v>0</v>
      </c>
      <c r="AN116" s="376"/>
      <c r="AO116" s="375">
        <f>ABS(INDEX(AO:AO,MATCH(AO112,$AA:$AA,0)+8)+INDEX(AO:AO,MATCH(AO112,$AA:$AA,0)+9)+INDEX(AO:AO,MATCH(AO112,$AA:$AA,0)+10))</f>
        <v>0</v>
      </c>
      <c r="AP116" s="376"/>
      <c r="AQ116" s="375">
        <f>ABS(INDEX(AQ:AQ,MATCH(AQ112,$AA:$AA,0)+8)+INDEX(AQ:AQ,MATCH(AQ112,$AA:$AA,0)+9)+INDEX(AQ:AQ,MATCH(AQ112,$AA:$AA,0)+10))</f>
        <v>0</v>
      </c>
      <c r="AR116" s="376"/>
      <c r="AS116" s="375">
        <f>ABS(INDEX(AS:AS,MATCH(AS112,$AA:$AA,0)+8)+INDEX(AS:AS,MATCH(AS112,$AA:$AA,0)+9)+INDEX(AS:AS,MATCH(AS112,$AA:$AA,0)+10))</f>
        <v>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38"/>
        <v>Spieler 3</v>
      </c>
      <c r="C117" s="367" t="str">
        <f t="shared" si="138"/>
        <v/>
      </c>
      <c r="D117" s="340">
        <f>IF(AC117=301,"",AC117)</f>
        <v>0</v>
      </c>
      <c r="E117" s="340" t="str">
        <f>IF(AD117=0,"",AD117)</f>
        <v/>
      </c>
      <c r="F117" s="340">
        <f>IF(AE117=301,"",AE117)</f>
        <v>0</v>
      </c>
      <c r="G117" s="340" t="str">
        <f>IF(AF117=0,"",AF117)</f>
        <v/>
      </c>
      <c r="H117" s="340">
        <f>IF(AG117=301,"",AG117)</f>
        <v>0</v>
      </c>
      <c r="I117" s="340" t="str">
        <f>IF(AH117=0,"",AH117)</f>
        <v/>
      </c>
      <c r="J117" s="340">
        <f>IF(AI117=301,"",AI117)</f>
        <v>0</v>
      </c>
      <c r="K117" s="340" t="str">
        <f>IF(AJ117=0,"",AJ117)</f>
        <v/>
      </c>
      <c r="L117" s="340">
        <f>IF(AK117=301,"",AK117)</f>
        <v>0</v>
      </c>
      <c r="M117" s="340" t="str">
        <f>IF(AL117=0,"",AL117)</f>
        <v/>
      </c>
      <c r="N117" s="340">
        <f>IF(AM117=301,"",AM117)</f>
        <v>0</v>
      </c>
      <c r="O117" s="340" t="str">
        <f>IF(AN117=0,"",AN117)</f>
        <v/>
      </c>
      <c r="P117" s="340">
        <f>IF(AO117=301,"",AO117)</f>
        <v>0</v>
      </c>
      <c r="Q117" s="340" t="str">
        <f>IF(AP117=0,"",AP117)</f>
        <v/>
      </c>
      <c r="R117" s="340">
        <f>IF(AQ117=301,"",AQ117)</f>
        <v>0</v>
      </c>
      <c r="S117" s="340" t="str">
        <f>IF(AR117=0,"",AR117)</f>
        <v/>
      </c>
      <c r="T117" s="340">
        <f>IF(AS117=301,"",AS117)</f>
        <v>0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0</v>
      </c>
      <c r="AD117" s="376"/>
      <c r="AE117" s="375">
        <f>ABS(INDEX(AE:AE,MATCH(AE112,$AA:$AA,0)+11)+INDEX(AE:AE,MATCH(AE112,$AA:$AA,0)+12)+INDEX(AE:AE,MATCH(AE112,$AA:$AA,0)+13))</f>
        <v>0</v>
      </c>
      <c r="AF117" s="376"/>
      <c r="AG117" s="375">
        <f>ABS(INDEX(AG:AG,MATCH(AG112,$AA:$AA,0)+11)+INDEX(AG:AG,MATCH(AG112,$AA:$AA,0)+12)+INDEX(AG:AG,MATCH(AG112,$AA:$AA,0)+13))</f>
        <v>0</v>
      </c>
      <c r="AH117" s="376"/>
      <c r="AI117" s="375">
        <f>ABS(INDEX(AI:AI,MATCH(AI112,$AA:$AA,0)+11)+INDEX(AI:AI,MATCH(AI112,$AA:$AA,0)+12)+INDEX(AI:AI,MATCH(AI112,$AA:$AA,0)+13))</f>
        <v>0</v>
      </c>
      <c r="AJ117" s="376"/>
      <c r="AK117" s="375">
        <f>ABS(INDEX(AK:AK,MATCH(AK112,$AA:$AA,0)+11)+INDEX(AK:AK,MATCH(AK112,$AA:$AA,0)+12)+INDEX(AK:AK,MATCH(AK112,$AA:$AA,0)+13))</f>
        <v>0</v>
      </c>
      <c r="AL117" s="376"/>
      <c r="AM117" s="375">
        <f>ABS(INDEX(AM:AM,MATCH(AM112,$AA:$AA,0)+11)+INDEX(AM:AM,MATCH(AM112,$AA:$AA,0)+12)+INDEX(AM:AM,MATCH(AM112,$AA:$AA,0)+13))</f>
        <v>0</v>
      </c>
      <c r="AN117" s="376"/>
      <c r="AO117" s="375">
        <f>ABS(INDEX(AO:AO,MATCH(AO112,$AA:$AA,0)+11)+INDEX(AO:AO,MATCH(AO112,$AA:$AA,0)+12)+INDEX(AO:AO,MATCH(AO112,$AA:$AA,0)+13))</f>
        <v>0</v>
      </c>
      <c r="AP117" s="376"/>
      <c r="AQ117" s="375">
        <f>ABS(INDEX(AQ:AQ,MATCH(AQ112,$AA:$AA,0)+11)+INDEX(AQ:AQ,MATCH(AQ112,$AA:$AA,0)+12)+INDEX(AQ:AQ,MATCH(AQ112,$AA:$AA,0)+13))</f>
        <v>0</v>
      </c>
      <c r="AR117" s="376"/>
      <c r="AS117" s="375">
        <f>ABS(INDEX(AS:AS,MATCH(AS112,$AA:$AA,0)+11)+INDEX(AS:AS,MATCH(AS112,$AA:$AA,0)+12)+INDEX(AS:AS,MATCH(AS112,$AA:$AA,0)+13))</f>
        <v>0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38"/>
        <v>Spieler 4</v>
      </c>
      <c r="C118" s="367" t="str">
        <f t="shared" si="138"/>
        <v/>
      </c>
      <c r="D118" s="340">
        <f>IF(AC118=301,"",AC118)</f>
        <v>0</v>
      </c>
      <c r="E118" s="340" t="str">
        <f>IF(AD118=0,"",AD118)</f>
        <v/>
      </c>
      <c r="F118" s="340">
        <f>IF(AE118=301,"",AE118)</f>
        <v>0</v>
      </c>
      <c r="G118" s="340" t="str">
        <f>IF(AF118=0,"",AF118)</f>
        <v/>
      </c>
      <c r="H118" s="340">
        <f>IF(AG118=301,"",AG118)</f>
        <v>0</v>
      </c>
      <c r="I118" s="340" t="str">
        <f>IF(AH118=0,"",AH118)</f>
        <v/>
      </c>
      <c r="J118" s="340">
        <f>IF(AI118=301,"",AI118)</f>
        <v>0</v>
      </c>
      <c r="K118" s="340" t="str">
        <f>IF(AJ118=0,"",AJ118)</f>
        <v/>
      </c>
      <c r="L118" s="340">
        <f>IF(AK118=301,"",AK118)</f>
        <v>0</v>
      </c>
      <c r="M118" s="340" t="str">
        <f>IF(AL118=0,"",AL118)</f>
        <v/>
      </c>
      <c r="N118" s="340">
        <f>IF(AM118=301,"",AM118)</f>
        <v>0</v>
      </c>
      <c r="O118" s="340" t="str">
        <f>IF(AN118=0,"",AN118)</f>
        <v/>
      </c>
      <c r="P118" s="340">
        <f>IF(AO118=301,"",AO118)</f>
        <v>0</v>
      </c>
      <c r="Q118" s="340" t="str">
        <f>IF(AP118=0,"",AP118)</f>
        <v/>
      </c>
      <c r="R118" s="340">
        <f>IF(AQ118=301,"",AQ118)</f>
        <v>0</v>
      </c>
      <c r="S118" s="340" t="str">
        <f>IF(AR118=0,"",AR118)</f>
        <v/>
      </c>
      <c r="T118" s="340">
        <f>IF(AS118=301,"",AS118)</f>
        <v>0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0</v>
      </c>
      <c r="AD118" s="376"/>
      <c r="AE118" s="375">
        <f>ABS(INDEX(AE:AE,MATCH(AE112,$AA:$AA,0)+14)+INDEX(AE:AE,MATCH(AE112,$AA:$AA,0)+15)+INDEX(AE:AE,MATCH(AE112,$AA:$AA,0)+16))</f>
        <v>0</v>
      </c>
      <c r="AF118" s="376"/>
      <c r="AG118" s="375">
        <f>ABS(INDEX(AG:AG,MATCH(AG112,$AA:$AA,0)+14)+INDEX(AG:AG,MATCH(AG112,$AA:$AA,0)+15)+INDEX(AG:AG,MATCH(AG112,$AA:$AA,0)+16))</f>
        <v>0</v>
      </c>
      <c r="AH118" s="376"/>
      <c r="AI118" s="375">
        <f>ABS(INDEX(AI:AI,MATCH(AI112,$AA:$AA,0)+14)+INDEX(AI:AI,MATCH(AI112,$AA:$AA,0)+15)+INDEX(AI:AI,MATCH(AI112,$AA:$AA,0)+16))</f>
        <v>0</v>
      </c>
      <c r="AJ118" s="376"/>
      <c r="AK118" s="375">
        <f>ABS(INDEX(AK:AK,MATCH(AK112,$AA:$AA,0)+14)+INDEX(AK:AK,MATCH(AK112,$AA:$AA,0)+15)+INDEX(AK:AK,MATCH(AK112,$AA:$AA,0)+16))</f>
        <v>0</v>
      </c>
      <c r="AL118" s="376"/>
      <c r="AM118" s="375">
        <f>ABS(INDEX(AM:AM,MATCH(AM112,$AA:$AA,0)+14)+INDEX(AM:AM,MATCH(AM112,$AA:$AA,0)+15)+INDEX(AM:AM,MATCH(AM112,$AA:$AA,0)+16))</f>
        <v>0</v>
      </c>
      <c r="AN118" s="376"/>
      <c r="AO118" s="375">
        <f>ABS(INDEX(AO:AO,MATCH(AO112,$AA:$AA,0)+14)+INDEX(AO:AO,MATCH(AO112,$AA:$AA,0)+15)+INDEX(AO:AO,MATCH(AO112,$AA:$AA,0)+16))</f>
        <v>0</v>
      </c>
      <c r="AP118" s="376"/>
      <c r="AQ118" s="375">
        <f>ABS(INDEX(AQ:AQ,MATCH(AQ112,$AA:$AA,0)+14)+INDEX(AQ:AQ,MATCH(AQ112,$AA:$AA,0)+15)+INDEX(AQ:AQ,MATCH(AQ112,$AA:$AA,0)+16))</f>
        <v>0</v>
      </c>
      <c r="AR118" s="376"/>
      <c r="AS118" s="375">
        <f>ABS(INDEX(AS:AS,MATCH(AS112,$AA:$AA,0)+14)+INDEX(AS:AS,MATCH(AS112,$AA:$AA,0)+15)+INDEX(AS:AS,MATCH(AS112,$AA:$AA,0)+16))</f>
        <v>0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38"/>
        <v>Gesamt</v>
      </c>
      <c r="C119" s="356" t="str">
        <f t="shared" si="138"/>
        <v/>
      </c>
      <c r="D119" s="339">
        <f>IF(AC119=1505,"",AC119)</f>
        <v>0</v>
      </c>
      <c r="E119" s="339" t="str">
        <f>IF(AD119=0,"",AD119)</f>
        <v/>
      </c>
      <c r="F119" s="339">
        <f>IF(AE119=1505,"",AE119)</f>
        <v>0</v>
      </c>
      <c r="G119" s="339" t="str">
        <f>IF(AF119=0,"",AF119)</f>
        <v/>
      </c>
      <c r="H119" s="339">
        <f>IF(AG119=1505,"",AG119)</f>
        <v>0</v>
      </c>
      <c r="I119" s="339" t="str">
        <f>IF(AH119=0,"",AH119)</f>
        <v/>
      </c>
      <c r="J119" s="339">
        <f>IF(AI119=1505,"",AI119)</f>
        <v>0</v>
      </c>
      <c r="K119" s="339" t="str">
        <f>IF(AJ119=0,"",AJ119)</f>
        <v/>
      </c>
      <c r="L119" s="339">
        <f>IF(AK119=1505,"",AK119)</f>
        <v>0</v>
      </c>
      <c r="M119" s="339" t="str">
        <f>IF(AL119=0,"",AL119)</f>
        <v/>
      </c>
      <c r="N119" s="339">
        <f>IF(AM119=1505,"",AM119)</f>
        <v>0</v>
      </c>
      <c r="O119" s="339" t="str">
        <f>IF(AN119=0,"",AN119)</f>
        <v/>
      </c>
      <c r="P119" s="339">
        <f>IF(AO119=1505,"",AO119)</f>
        <v>0</v>
      </c>
      <c r="Q119" s="339" t="str">
        <f>IF(AP119=0,"",AP119)</f>
        <v/>
      </c>
      <c r="R119" s="339">
        <f>IF(AQ119=1505,"",AQ119)</f>
        <v>0</v>
      </c>
      <c r="S119" s="339" t="str">
        <f>IF(AR119=0,"",AR119)</f>
        <v/>
      </c>
      <c r="T119" s="339">
        <f>IF(AS119=1505,"",AS119)</f>
        <v>0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0</v>
      </c>
      <c r="AD119" s="356"/>
      <c r="AE119" s="355">
        <f>SUM(AE115:AE118)</f>
        <v>0</v>
      </c>
      <c r="AF119" s="356"/>
      <c r="AG119" s="355">
        <f>SUM(AG115:AG118)</f>
        <v>0</v>
      </c>
      <c r="AH119" s="356"/>
      <c r="AI119" s="355">
        <f>SUM(AI115:AI118)</f>
        <v>0</v>
      </c>
      <c r="AJ119" s="356"/>
      <c r="AK119" s="355">
        <f>SUM(AK115:AK118)</f>
        <v>0</v>
      </c>
      <c r="AL119" s="356"/>
      <c r="AM119" s="355">
        <f>SUM(AM115:AM118)</f>
        <v>0</v>
      </c>
      <c r="AN119" s="356"/>
      <c r="AO119" s="355">
        <f>SUM(AO115:AO118)</f>
        <v>0</v>
      </c>
      <c r="AP119" s="356"/>
      <c r="AQ119" s="355">
        <f>SUM(AQ115:AQ118)</f>
        <v>0</v>
      </c>
      <c r="AR119" s="356"/>
      <c r="AS119" s="355">
        <f>SUM(AS115:AS118)</f>
        <v>0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05.04./06.04.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05.04./06.04.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Dettelbach Extreme Bowlingarena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9">
        <f>IF(AD127="","",AD127)</f>
        <v>0</v>
      </c>
      <c r="F127" s="75" t="str">
        <f t="shared" ref="F127:F140" si="139">IF(AE127=0,"",AE127)</f>
        <v/>
      </c>
      <c r="G127" s="349">
        <f>IF(AF127="","",AF127)</f>
        <v>0</v>
      </c>
      <c r="H127" s="75" t="str">
        <f t="shared" ref="H127:H140" si="140">IF(AG127=0,"",AG127)</f>
        <v/>
      </c>
      <c r="I127" s="349">
        <f>IF(AH127="","",AH127)</f>
        <v>0</v>
      </c>
      <c r="J127" s="75" t="str">
        <f t="shared" ref="J127:J140" si="141">IF(AI127=0,"",AI127)</f>
        <v/>
      </c>
      <c r="K127" s="349">
        <f>IF(AJ127="","",AJ127)</f>
        <v>0</v>
      </c>
      <c r="L127" s="75" t="str">
        <f t="shared" ref="L127:L140" si="142">IF(AK127=0,"",AK127)</f>
        <v/>
      </c>
      <c r="M127" s="349">
        <f>IF(AL127="","",AL127)</f>
        <v>0</v>
      </c>
      <c r="N127" s="75" t="str">
        <f>IF(AM127=0,"",AM127)</f>
        <v/>
      </c>
      <c r="O127" s="349">
        <f>IF(AN127="","",AN127)</f>
        <v>0</v>
      </c>
      <c r="P127" s="75" t="str">
        <f t="shared" ref="P127:P140" si="143">IF(AO127=0,"",AO127)</f>
        <v/>
      </c>
      <c r="Q127" s="349">
        <f>IF(AP127="","",AP127)</f>
        <v>0</v>
      </c>
      <c r="R127" s="75" t="str">
        <f t="shared" ref="R127:R140" si="144">IF(AQ127=0,"",AQ127)</f>
        <v/>
      </c>
      <c r="S127" s="349">
        <f>IF(AR127="","",AR127)</f>
        <v>0</v>
      </c>
      <c r="T127" s="75" t="str">
        <f t="shared" ref="T127:T140" si="145">IF(AS127=0,"",AS127)</f>
        <v/>
      </c>
      <c r="U127" s="349">
        <f>IF(AT127="","",AT127)</f>
        <v>0</v>
      </c>
      <c r="V127" s="75" t="str">
        <f t="shared" ref="V127:V140" si="146">IF(AU127=0,"",AU127)</f>
        <v/>
      </c>
      <c r="W127" s="349">
        <f>IF(AV127="","",AV127)</f>
        <v>0</v>
      </c>
      <c r="Z127" s="352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69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0"/>
      <c r="F128" s="78" t="str">
        <f t="shared" si="139"/>
        <v/>
      </c>
      <c r="G128" s="350"/>
      <c r="H128" s="78" t="str">
        <f t="shared" si="140"/>
        <v/>
      </c>
      <c r="I128" s="350"/>
      <c r="J128" s="78" t="str">
        <f t="shared" si="141"/>
        <v/>
      </c>
      <c r="K128" s="350"/>
      <c r="L128" s="78" t="str">
        <f t="shared" si="142"/>
        <v/>
      </c>
      <c r="M128" s="350"/>
      <c r="N128" s="78" t="str">
        <f t="shared" ref="N128:N140" si="159">IF(AM128=0,"",AM128)</f>
        <v/>
      </c>
      <c r="O128" s="350"/>
      <c r="P128" s="78" t="str">
        <f t="shared" si="143"/>
        <v/>
      </c>
      <c r="Q128" s="350"/>
      <c r="R128" s="78" t="str">
        <f t="shared" si="144"/>
        <v/>
      </c>
      <c r="S128" s="350"/>
      <c r="T128" s="78" t="str">
        <f t="shared" si="145"/>
        <v/>
      </c>
      <c r="U128" s="350"/>
      <c r="V128" s="78" t="str">
        <f t="shared" si="146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0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1"/>
      <c r="F129" s="69" t="str">
        <f t="shared" si="139"/>
        <v/>
      </c>
      <c r="G129" s="351"/>
      <c r="H129" s="69" t="str">
        <f t="shared" si="140"/>
        <v/>
      </c>
      <c r="I129" s="351"/>
      <c r="J129" s="69" t="str">
        <f t="shared" si="141"/>
        <v/>
      </c>
      <c r="K129" s="351"/>
      <c r="L129" s="69" t="str">
        <f t="shared" si="142"/>
        <v/>
      </c>
      <c r="M129" s="351"/>
      <c r="N129" s="69" t="str">
        <f t="shared" si="159"/>
        <v/>
      </c>
      <c r="O129" s="351"/>
      <c r="P129" s="69" t="str">
        <f t="shared" si="143"/>
        <v/>
      </c>
      <c r="Q129" s="351"/>
      <c r="R129" s="69" t="str">
        <f t="shared" si="144"/>
        <v/>
      </c>
      <c r="S129" s="351"/>
      <c r="T129" s="69" t="str">
        <f t="shared" si="145"/>
        <v/>
      </c>
      <c r="U129" s="351"/>
      <c r="V129" s="69" t="str">
        <f t="shared" si="146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68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9">
        <f>IF(AD130="","",AD130)</f>
        <v>0</v>
      </c>
      <c r="F130" s="75" t="str">
        <f t="shared" si="139"/>
        <v/>
      </c>
      <c r="G130" s="349">
        <f>IF(AF130="","",AF130)</f>
        <v>0</v>
      </c>
      <c r="H130" s="75" t="str">
        <f t="shared" si="140"/>
        <v/>
      </c>
      <c r="I130" s="349">
        <f>IF(AH130="","",AH130)</f>
        <v>0</v>
      </c>
      <c r="J130" s="75" t="str">
        <f t="shared" si="141"/>
        <v/>
      </c>
      <c r="K130" s="349">
        <f>IF(AJ130="","",AJ130)</f>
        <v>0</v>
      </c>
      <c r="L130" s="75" t="str">
        <f t="shared" si="142"/>
        <v/>
      </c>
      <c r="M130" s="349">
        <f>IF(AL130="","",AL130)</f>
        <v>0</v>
      </c>
      <c r="N130" s="75" t="str">
        <f t="shared" si="159"/>
        <v/>
      </c>
      <c r="O130" s="349">
        <f>IF(AN130="","",AN130)</f>
        <v>0</v>
      </c>
      <c r="P130" s="75" t="str">
        <f t="shared" si="143"/>
        <v/>
      </c>
      <c r="Q130" s="349">
        <f>IF(AP130="","",AP130)</f>
        <v>0</v>
      </c>
      <c r="R130" s="75" t="str">
        <f t="shared" si="144"/>
        <v/>
      </c>
      <c r="S130" s="349">
        <f>IF(AR130="","",AR130)</f>
        <v>0</v>
      </c>
      <c r="T130" s="75" t="str">
        <f t="shared" si="145"/>
        <v/>
      </c>
      <c r="U130" s="349">
        <f>IF(AT130="","",AT130)</f>
        <v>0</v>
      </c>
      <c r="V130" s="75" t="str">
        <f t="shared" si="146"/>
        <v/>
      </c>
      <c r="W130" s="349">
        <f>IF(AV130="","",AV130)</f>
        <v>0</v>
      </c>
      <c r="Z130" s="352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69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50"/>
      <c r="F131" s="78" t="str">
        <f t="shared" si="139"/>
        <v/>
      </c>
      <c r="G131" s="350"/>
      <c r="H131" s="78" t="str">
        <f t="shared" si="140"/>
        <v/>
      </c>
      <c r="I131" s="350"/>
      <c r="J131" s="78" t="str">
        <f t="shared" si="141"/>
        <v/>
      </c>
      <c r="K131" s="350"/>
      <c r="L131" s="78" t="str">
        <f t="shared" si="142"/>
        <v/>
      </c>
      <c r="M131" s="350"/>
      <c r="N131" s="78" t="str">
        <f t="shared" si="159"/>
        <v/>
      </c>
      <c r="O131" s="350"/>
      <c r="P131" s="78" t="str">
        <f t="shared" si="143"/>
        <v/>
      </c>
      <c r="Q131" s="350"/>
      <c r="R131" s="78" t="str">
        <f t="shared" si="144"/>
        <v/>
      </c>
      <c r="S131" s="350"/>
      <c r="T131" s="78" t="str">
        <f t="shared" si="145"/>
        <v/>
      </c>
      <c r="U131" s="350"/>
      <c r="V131" s="78" t="str">
        <f t="shared" si="146"/>
        <v/>
      </c>
      <c r="W131" s="350"/>
      <c r="Z131" s="353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0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1"/>
      <c r="F132" s="69" t="str">
        <f t="shared" si="139"/>
        <v/>
      </c>
      <c r="G132" s="351"/>
      <c r="H132" s="69" t="str">
        <f t="shared" si="140"/>
        <v/>
      </c>
      <c r="I132" s="351"/>
      <c r="J132" s="69" t="str">
        <f t="shared" si="141"/>
        <v/>
      </c>
      <c r="K132" s="351"/>
      <c r="L132" s="69" t="str">
        <f t="shared" si="142"/>
        <v/>
      </c>
      <c r="M132" s="351"/>
      <c r="N132" s="69" t="str">
        <f t="shared" si="159"/>
        <v/>
      </c>
      <c r="O132" s="351"/>
      <c r="P132" s="69" t="str">
        <f t="shared" si="143"/>
        <v/>
      </c>
      <c r="Q132" s="351"/>
      <c r="R132" s="69" t="str">
        <f t="shared" si="144"/>
        <v/>
      </c>
      <c r="S132" s="351"/>
      <c r="T132" s="69" t="str">
        <f t="shared" si="145"/>
        <v/>
      </c>
      <c r="U132" s="351"/>
      <c r="V132" s="69" t="str">
        <f t="shared" si="146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68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9">
        <f>IF(AD133="","",AD133)</f>
        <v>0</v>
      </c>
      <c r="F133" s="75" t="str">
        <f t="shared" si="139"/>
        <v/>
      </c>
      <c r="G133" s="349">
        <f>IF(AF133="","",AF133)</f>
        <v>0</v>
      </c>
      <c r="H133" s="75" t="str">
        <f t="shared" si="140"/>
        <v/>
      </c>
      <c r="I133" s="349">
        <f>IF(AH133="","",AH133)</f>
        <v>0</v>
      </c>
      <c r="J133" s="75" t="str">
        <f t="shared" si="141"/>
        <v/>
      </c>
      <c r="K133" s="349">
        <f>IF(AJ133="","",AJ133)</f>
        <v>0</v>
      </c>
      <c r="L133" s="75" t="str">
        <f t="shared" si="142"/>
        <v/>
      </c>
      <c r="M133" s="349">
        <f>IF(AL133="","",AL133)</f>
        <v>0</v>
      </c>
      <c r="N133" s="75" t="str">
        <f t="shared" si="159"/>
        <v/>
      </c>
      <c r="O133" s="349">
        <f>IF(AN133="","",AN133)</f>
        <v>0</v>
      </c>
      <c r="P133" s="75" t="str">
        <f t="shared" si="143"/>
        <v/>
      </c>
      <c r="Q133" s="349">
        <f>IF(AP133="","",AP133)</f>
        <v>0</v>
      </c>
      <c r="R133" s="75" t="str">
        <f t="shared" si="144"/>
        <v/>
      </c>
      <c r="S133" s="349">
        <f>IF(AR133="","",AR133)</f>
        <v>0</v>
      </c>
      <c r="T133" s="75" t="str">
        <f t="shared" si="145"/>
        <v/>
      </c>
      <c r="U133" s="349">
        <f>IF(AT133="","",AT133)</f>
        <v>0</v>
      </c>
      <c r="V133" s="75" t="str">
        <f t="shared" si="146"/>
        <v/>
      </c>
      <c r="W133" s="349">
        <f>IF(AV133="","",AV133)</f>
        <v>0</v>
      </c>
      <c r="Z133" s="352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69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0"/>
      <c r="F134" s="78" t="str">
        <f t="shared" si="139"/>
        <v/>
      </c>
      <c r="G134" s="350"/>
      <c r="H134" s="78" t="str">
        <f t="shared" si="140"/>
        <v/>
      </c>
      <c r="I134" s="350"/>
      <c r="J134" s="78" t="str">
        <f t="shared" si="141"/>
        <v/>
      </c>
      <c r="K134" s="350"/>
      <c r="L134" s="78" t="str">
        <f t="shared" si="142"/>
        <v/>
      </c>
      <c r="M134" s="350"/>
      <c r="N134" s="78" t="str">
        <f t="shared" si="159"/>
        <v/>
      </c>
      <c r="O134" s="350"/>
      <c r="P134" s="78" t="str">
        <f t="shared" si="143"/>
        <v/>
      </c>
      <c r="Q134" s="350"/>
      <c r="R134" s="78" t="str">
        <f t="shared" si="144"/>
        <v/>
      </c>
      <c r="S134" s="350"/>
      <c r="T134" s="78" t="str">
        <f t="shared" si="145"/>
        <v/>
      </c>
      <c r="U134" s="350"/>
      <c r="V134" s="78" t="str">
        <f t="shared" si="146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0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1"/>
      <c r="F135" s="69" t="str">
        <f t="shared" si="139"/>
        <v/>
      </c>
      <c r="G135" s="351"/>
      <c r="H135" s="69" t="str">
        <f t="shared" si="140"/>
        <v/>
      </c>
      <c r="I135" s="351"/>
      <c r="J135" s="69" t="str">
        <f t="shared" si="141"/>
        <v/>
      </c>
      <c r="K135" s="351"/>
      <c r="L135" s="69" t="str">
        <f t="shared" si="142"/>
        <v/>
      </c>
      <c r="M135" s="351"/>
      <c r="N135" s="69" t="str">
        <f t="shared" si="159"/>
        <v/>
      </c>
      <c r="O135" s="351"/>
      <c r="P135" s="69" t="str">
        <f t="shared" si="143"/>
        <v/>
      </c>
      <c r="Q135" s="351"/>
      <c r="R135" s="69" t="str">
        <f t="shared" si="144"/>
        <v/>
      </c>
      <c r="S135" s="351"/>
      <c r="T135" s="69" t="str">
        <f t="shared" si="145"/>
        <v/>
      </c>
      <c r="U135" s="351"/>
      <c r="V135" s="69" t="str">
        <f t="shared" si="146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68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9">
        <f>IF(AD136="","",AD136)</f>
        <v>0</v>
      </c>
      <c r="F136" s="75" t="str">
        <f t="shared" si="139"/>
        <v/>
      </c>
      <c r="G136" s="349">
        <f>IF(AF136="","",AF136)</f>
        <v>0</v>
      </c>
      <c r="H136" s="75" t="str">
        <f t="shared" si="140"/>
        <v/>
      </c>
      <c r="I136" s="349">
        <f>IF(AH136="","",AH136)</f>
        <v>0</v>
      </c>
      <c r="J136" s="75" t="str">
        <f t="shared" si="141"/>
        <v/>
      </c>
      <c r="K136" s="349">
        <f>IF(AJ136="","",AJ136)</f>
        <v>0</v>
      </c>
      <c r="L136" s="75" t="str">
        <f t="shared" si="142"/>
        <v/>
      </c>
      <c r="M136" s="349">
        <f>IF(AL136="","",AL136)</f>
        <v>0</v>
      </c>
      <c r="N136" s="75" t="str">
        <f t="shared" si="159"/>
        <v/>
      </c>
      <c r="O136" s="349">
        <f>IF(AN136="","",AN136)</f>
        <v>0</v>
      </c>
      <c r="P136" s="75" t="str">
        <f t="shared" si="143"/>
        <v/>
      </c>
      <c r="Q136" s="349">
        <f>IF(AP136="","",AP136)</f>
        <v>0</v>
      </c>
      <c r="R136" s="75" t="str">
        <f t="shared" si="144"/>
        <v/>
      </c>
      <c r="S136" s="349">
        <f>IF(AR136="","",AR136)</f>
        <v>0</v>
      </c>
      <c r="T136" s="75" t="str">
        <f t="shared" si="145"/>
        <v/>
      </c>
      <c r="U136" s="349">
        <f>IF(AT136="","",AT136)</f>
        <v>0</v>
      </c>
      <c r="V136" s="75" t="str">
        <f t="shared" si="146"/>
        <v/>
      </c>
      <c r="W136" s="349">
        <f>IF(AV136="","",AV136)</f>
        <v>0</v>
      </c>
      <c r="Z136" s="352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0"/>
      <c r="F137" s="78" t="str">
        <f t="shared" si="139"/>
        <v/>
      </c>
      <c r="G137" s="350"/>
      <c r="H137" s="78" t="str">
        <f t="shared" si="140"/>
        <v/>
      </c>
      <c r="I137" s="350"/>
      <c r="J137" s="78" t="str">
        <f t="shared" si="141"/>
        <v/>
      </c>
      <c r="K137" s="350"/>
      <c r="L137" s="78" t="str">
        <f t="shared" si="142"/>
        <v/>
      </c>
      <c r="M137" s="350"/>
      <c r="N137" s="78" t="str">
        <f t="shared" si="159"/>
        <v/>
      </c>
      <c r="O137" s="350"/>
      <c r="P137" s="78" t="str">
        <f t="shared" si="143"/>
        <v/>
      </c>
      <c r="Q137" s="350"/>
      <c r="R137" s="78" t="str">
        <f t="shared" si="144"/>
        <v/>
      </c>
      <c r="S137" s="350"/>
      <c r="T137" s="78" t="str">
        <f t="shared" si="145"/>
        <v/>
      </c>
      <c r="U137" s="350"/>
      <c r="V137" s="78" t="str">
        <f t="shared" si="146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1"/>
      <c r="F138" s="69" t="str">
        <f t="shared" si="139"/>
        <v/>
      </c>
      <c r="G138" s="351"/>
      <c r="H138" s="69" t="str">
        <f t="shared" si="140"/>
        <v/>
      </c>
      <c r="I138" s="351"/>
      <c r="J138" s="69" t="str">
        <f t="shared" si="141"/>
        <v/>
      </c>
      <c r="K138" s="351"/>
      <c r="L138" s="69" t="str">
        <f t="shared" si="142"/>
        <v/>
      </c>
      <c r="M138" s="351"/>
      <c r="N138" s="69" t="str">
        <f t="shared" si="159"/>
        <v/>
      </c>
      <c r="O138" s="351"/>
      <c r="P138" s="69" t="str">
        <f t="shared" si="143"/>
        <v/>
      </c>
      <c r="Q138" s="351"/>
      <c r="R138" s="69" t="str">
        <f t="shared" si="144"/>
        <v/>
      </c>
      <c r="S138" s="351"/>
      <c r="T138" s="69" t="str">
        <f t="shared" si="145"/>
        <v/>
      </c>
      <c r="U138" s="351"/>
      <c r="V138" s="69" t="str">
        <f t="shared" si="146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7">
        <f t="shared" si="170"/>
        <v>2</v>
      </c>
      <c r="E142" s="347" t="str">
        <f t="shared" si="170"/>
        <v/>
      </c>
      <c r="F142" s="347">
        <f t="shared" si="170"/>
        <v>7</v>
      </c>
      <c r="G142" s="347" t="str">
        <f t="shared" si="170"/>
        <v/>
      </c>
      <c r="H142" s="347">
        <f t="shared" si="170"/>
        <v>1</v>
      </c>
      <c r="I142" s="347" t="str">
        <f t="shared" si="170"/>
        <v/>
      </c>
      <c r="J142" s="347">
        <f t="shared" si="170"/>
        <v>8</v>
      </c>
      <c r="K142" s="347" t="str">
        <f t="shared" si="170"/>
        <v/>
      </c>
      <c r="L142" s="347">
        <f t="shared" si="170"/>
        <v>9</v>
      </c>
      <c r="M142" s="347" t="str">
        <f t="shared" si="170"/>
        <v/>
      </c>
      <c r="N142" s="347">
        <f t="shared" si="170"/>
        <v>3</v>
      </c>
      <c r="O142" s="347" t="str">
        <f t="shared" si="170"/>
        <v/>
      </c>
      <c r="P142" s="347">
        <f t="shared" si="170"/>
        <v>4</v>
      </c>
      <c r="Q142" s="347" t="str">
        <f t="shared" si="170"/>
        <v/>
      </c>
      <c r="R142" s="347">
        <f t="shared" ref="L142:U144" si="171">IF(AQ142=0,"",AQ142)</f>
        <v>10</v>
      </c>
      <c r="S142" s="347" t="str">
        <f t="shared" si="171"/>
        <v/>
      </c>
      <c r="T142" s="347">
        <f t="shared" si="171"/>
        <v>6</v>
      </c>
      <c r="U142" s="347" t="str">
        <f t="shared" si="171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VLOOKUP($AA122,Schlüssel!$A$5:$DG$14,103)</f>
        <v>2</v>
      </c>
      <c r="AD142" s="372"/>
      <c r="AE142" s="371">
        <f>VLOOKUP($AA122,Schlüssel!$A$5:$EK$14,104)</f>
        <v>7</v>
      </c>
      <c r="AF142" s="372"/>
      <c r="AG142" s="371">
        <f>VLOOKUP($AA122,Schlüssel!$A$5:$EK$14,105)</f>
        <v>1</v>
      </c>
      <c r="AH142" s="372"/>
      <c r="AI142" s="371">
        <f>VLOOKUP($AA122,Schlüssel!$A$5:$EK$14,106)</f>
        <v>8</v>
      </c>
      <c r="AJ142" s="372"/>
      <c r="AK142" s="371">
        <f>VLOOKUP($AA122,Schlüssel!$A$5:$EK$14,107)</f>
        <v>9</v>
      </c>
      <c r="AL142" s="372"/>
      <c r="AM142" s="371">
        <f>VLOOKUP($AA122,Schlüssel!$A$5:$EK$14,108)</f>
        <v>3</v>
      </c>
      <c r="AN142" s="372"/>
      <c r="AO142" s="371">
        <f>VLOOKUP($AA122,Schlüssel!$A$5:$EK$14,109)</f>
        <v>4</v>
      </c>
      <c r="AP142" s="372"/>
      <c r="AQ142" s="371">
        <f>VLOOKUP($AA122,Schlüssel!$A$5:$EK$14,110)</f>
        <v>10</v>
      </c>
      <c r="AR142" s="372"/>
      <c r="AS142" s="371">
        <f>VLOOKUP($AA122,Schlüssel!$A$5:$EK$14,111)</f>
        <v>6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4" t="str">
        <f t="shared" si="172"/>
        <v>Bajuwaren München 1</v>
      </c>
      <c r="E143" s="345" t="str">
        <f t="shared" si="172"/>
        <v/>
      </c>
      <c r="F143" s="344" t="str">
        <f t="shared" si="172"/>
        <v>Schanzer Ingolstadt 1</v>
      </c>
      <c r="G143" s="345" t="str">
        <f t="shared" si="172"/>
        <v/>
      </c>
      <c r="H143" s="344" t="str">
        <f t="shared" si="172"/>
        <v>BC Comet Nürnberg</v>
      </c>
      <c r="I143" s="345" t="str">
        <f t="shared" si="172"/>
        <v/>
      </c>
      <c r="J143" s="344" t="str">
        <f t="shared" si="172"/>
        <v>BC EMAX Unterföhring 2</v>
      </c>
      <c r="K143" s="345" t="str">
        <f t="shared" si="172"/>
        <v/>
      </c>
      <c r="L143" s="344" t="str">
        <f t="shared" si="171"/>
        <v>Bowlinghaus Bamberg 1</v>
      </c>
      <c r="M143" s="345" t="str">
        <f t="shared" si="171"/>
        <v/>
      </c>
      <c r="N143" s="344" t="str">
        <f t="shared" si="171"/>
        <v>BK München 3</v>
      </c>
      <c r="O143" s="345" t="str">
        <f t="shared" si="171"/>
        <v/>
      </c>
      <c r="P143" s="344" t="str">
        <f t="shared" si="171"/>
        <v>SG DJK Rimpar</v>
      </c>
      <c r="Q143" s="345" t="str">
        <f t="shared" si="171"/>
        <v/>
      </c>
      <c r="R143" s="344" t="str">
        <f t="shared" si="171"/>
        <v>High Roller Rosenheim 1</v>
      </c>
      <c r="S143" s="345" t="str">
        <f t="shared" si="171"/>
        <v/>
      </c>
      <c r="T143" s="344" t="str">
        <f t="shared" si="171"/>
        <v>SG Rottendorf 1</v>
      </c>
      <c r="U143" s="345" t="str">
        <f t="shared" si="171"/>
        <v/>
      </c>
      <c r="V143" s="346"/>
      <c r="W143" s="346"/>
      <c r="AA143" s="90"/>
      <c r="AB143" s="86"/>
      <c r="AC143" s="344" t="str">
        <f>VLOOKUP(AC142,Schlüssel!$A$5:$K$14,2)</f>
        <v>Bajuwaren München 1</v>
      </c>
      <c r="AD143" s="345"/>
      <c r="AE143" s="344" t="str">
        <f>VLOOKUP(AE142,Schlüssel!$A$5:$K$14,2)</f>
        <v>Schanzer Ingolstadt 1</v>
      </c>
      <c r="AF143" s="345"/>
      <c r="AG143" s="344" t="str">
        <f>VLOOKUP(AG142,Schlüssel!$A$5:$K$14,2)</f>
        <v>BC Comet Nürnberg</v>
      </c>
      <c r="AH143" s="345"/>
      <c r="AI143" s="344" t="str">
        <f>VLOOKUP(AI142,Schlüssel!$A$5:$K$14,2)</f>
        <v>BC EMAX Unterföhring 2</v>
      </c>
      <c r="AJ143" s="345"/>
      <c r="AK143" s="344" t="str">
        <f>VLOOKUP(AK142,Schlüssel!$A$5:$K$14,2)</f>
        <v>Bowlinghaus Bamberg 1</v>
      </c>
      <c r="AL143" s="345"/>
      <c r="AM143" s="344" t="str">
        <f>VLOOKUP(AM142,Schlüssel!$A$5:$K$14,2)</f>
        <v>BK München 3</v>
      </c>
      <c r="AN143" s="345"/>
      <c r="AO143" s="344" t="str">
        <f>VLOOKUP(AO142,Schlüssel!$A$5:$K$14,2)</f>
        <v>SG DJK Rimpar</v>
      </c>
      <c r="AP143" s="345"/>
      <c r="AQ143" s="344" t="str">
        <f>VLOOKUP(AQ142,Schlüssel!$A$5:$K$14,2)</f>
        <v>High Roller Rosenheim 1</v>
      </c>
      <c r="AR143" s="345"/>
      <c r="AS143" s="344" t="str">
        <f>VLOOKUP(AS142,Schlüssel!$A$5:$K$14,2)</f>
        <v>SG Rottendorf 1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2" t="str">
        <f t="shared" si="172"/>
        <v/>
      </c>
      <c r="E144" s="342" t="str">
        <f t="shared" si="172"/>
        <v/>
      </c>
      <c r="F144" s="342" t="str">
        <f t="shared" si="172"/>
        <v/>
      </c>
      <c r="G144" s="342" t="str">
        <f t="shared" si="172"/>
        <v/>
      </c>
      <c r="H144" s="342" t="str">
        <f t="shared" si="172"/>
        <v/>
      </c>
      <c r="I144" s="342" t="str">
        <f t="shared" si="172"/>
        <v/>
      </c>
      <c r="J144" s="342" t="str">
        <f t="shared" si="172"/>
        <v/>
      </c>
      <c r="K144" s="342" t="str">
        <f t="shared" si="172"/>
        <v/>
      </c>
      <c r="L144" s="342" t="str">
        <f t="shared" si="171"/>
        <v/>
      </c>
      <c r="M144" s="342" t="str">
        <f t="shared" si="171"/>
        <v/>
      </c>
      <c r="N144" s="342" t="str">
        <f t="shared" si="171"/>
        <v/>
      </c>
      <c r="O144" s="342" t="str">
        <f t="shared" si="171"/>
        <v/>
      </c>
      <c r="P144" s="342" t="str">
        <f t="shared" si="171"/>
        <v/>
      </c>
      <c r="Q144" s="342" t="str">
        <f t="shared" si="171"/>
        <v/>
      </c>
      <c r="R144" s="342" t="str">
        <f t="shared" si="171"/>
        <v/>
      </c>
      <c r="S144" s="342" t="str">
        <f t="shared" si="171"/>
        <v/>
      </c>
      <c r="T144" s="342" t="str">
        <f t="shared" si="171"/>
        <v/>
      </c>
      <c r="U144" s="343" t="str">
        <f t="shared" si="171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ref="B145:C149" si="173">IF(AA145=0,"",AA145)</f>
        <v>Spieler 1</v>
      </c>
      <c r="C145" s="367" t="str">
        <f t="shared" si="173"/>
        <v/>
      </c>
      <c r="D145" s="340">
        <f>IF(AC145=301,"",AC145)</f>
        <v>0</v>
      </c>
      <c r="E145" s="340" t="str">
        <f>IF(AD145=0,"",AD145)</f>
        <v/>
      </c>
      <c r="F145" s="340">
        <f>IF(AE145=301,"",AE145)</f>
        <v>0</v>
      </c>
      <c r="G145" s="340" t="str">
        <f>IF(AF145=0,"",AF145)</f>
        <v/>
      </c>
      <c r="H145" s="340">
        <f>IF(AG145=301,"",AG145)</f>
        <v>0</v>
      </c>
      <c r="I145" s="340" t="str">
        <f>IF(AH145=0,"",AH145)</f>
        <v/>
      </c>
      <c r="J145" s="340">
        <f>IF(AI145=301,"",AI145)</f>
        <v>0</v>
      </c>
      <c r="K145" s="340" t="str">
        <f>IF(AJ145=0,"",AJ145)</f>
        <v/>
      </c>
      <c r="L145" s="340">
        <f>IF(AK145=301,"",AK145)</f>
        <v>0</v>
      </c>
      <c r="M145" s="340" t="str">
        <f>IF(AL145=0,"",AL145)</f>
        <v/>
      </c>
      <c r="N145" s="340">
        <f>IF(AM145=301,"",AM145)</f>
        <v>0</v>
      </c>
      <c r="O145" s="340" t="str">
        <f>IF(AN145=0,"",AN145)</f>
        <v/>
      </c>
      <c r="P145" s="340">
        <f>IF(AO145=301,"",AO145)</f>
        <v>0</v>
      </c>
      <c r="Q145" s="340" t="str">
        <f>IF(AP145=0,"",AP145)</f>
        <v/>
      </c>
      <c r="R145" s="340">
        <f>IF(AQ145=301,"",AQ145)</f>
        <v>0</v>
      </c>
      <c r="S145" s="340" t="str">
        <f>IF(AR145=0,"",AR145)</f>
        <v/>
      </c>
      <c r="T145" s="340">
        <f>IF(AS145=301,"",AS145)</f>
        <v>0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0</v>
      </c>
      <c r="AD145" s="374"/>
      <c r="AE145" s="373">
        <f>ABS(INDEX(AE:AE,MATCH(AE142,$AA:$AA,0)+5)+INDEX(AE:AE,MATCH(AE142,$AA:$AA,0)+6)+INDEX(AE:AE,MATCH(AE142,$AA:$AA,0)+7))</f>
        <v>0</v>
      </c>
      <c r="AF145" s="374"/>
      <c r="AG145" s="373">
        <f>ABS(INDEX(AG:AG,MATCH(AG142,$AA:$AA,0)+5)+INDEX(AG:AG,MATCH(AG142,$AA:$AA,0)+6)+INDEX(AG:AG,MATCH(AG142,$AA:$AA,0)+7))</f>
        <v>0</v>
      </c>
      <c r="AH145" s="374"/>
      <c r="AI145" s="373">
        <f>ABS(INDEX(AI:AI,MATCH(AI142,$AA:$AA,0)+5)+INDEX(AI:AI,MATCH(AI142,$AA:$AA,0)+6)+INDEX(AI:AI,MATCH(AI142,$AA:$AA,0)+7))</f>
        <v>0</v>
      </c>
      <c r="AJ145" s="374"/>
      <c r="AK145" s="373">
        <f>ABS(INDEX(AK:AK,MATCH(AK142,$AA:$AA,0)+5)+INDEX(AK:AK,MATCH(AK142,$AA:$AA,0)+6)+INDEX(AK:AK,MATCH(AK142,$AA:$AA,0)+7))</f>
        <v>0</v>
      </c>
      <c r="AL145" s="374"/>
      <c r="AM145" s="373">
        <f>ABS(INDEX(AM:AM,MATCH(AM142,$AA:$AA,0)+5)+INDEX(AM:AM,MATCH(AM142,$AA:$AA,0)+6)+INDEX(AM:AM,MATCH(AM142,$AA:$AA,0)+7))</f>
        <v>0</v>
      </c>
      <c r="AN145" s="374"/>
      <c r="AO145" s="373">
        <f>ABS(INDEX(AO:AO,MATCH(AO142,$AA:$AA,0)+5)+INDEX(AO:AO,MATCH(AO142,$AA:$AA,0)+6)+INDEX(AO:AO,MATCH(AO142,$AA:$AA,0)+7))</f>
        <v>0</v>
      </c>
      <c r="AP145" s="374"/>
      <c r="AQ145" s="373">
        <f>ABS(INDEX(AQ:AQ,MATCH(AQ142,$AA:$AA,0)+5)+INDEX(AQ:AQ,MATCH(AQ142,$AA:$AA,0)+6)+INDEX(AQ:AQ,MATCH(AQ142,$AA:$AA,0)+7))</f>
        <v>0</v>
      </c>
      <c r="AR145" s="374"/>
      <c r="AS145" s="373">
        <f>ABS(INDEX(AS:AS,MATCH(AS142,$AA:$AA,0)+5)+INDEX(AS:AS,MATCH(AS142,$AA:$AA,0)+6)+INDEX(AS:AS,MATCH(AS142,$AA:$AA,0)+7))</f>
        <v>0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3"/>
        <v>Spieler 2</v>
      </c>
      <c r="C146" s="367" t="str">
        <f t="shared" si="173"/>
        <v/>
      </c>
      <c r="D146" s="340">
        <f>IF(AC146=301,"",AC146)</f>
        <v>0</v>
      </c>
      <c r="E146" s="340" t="str">
        <f>IF(AD146=0,"",AD146)</f>
        <v/>
      </c>
      <c r="F146" s="340">
        <f>IF(AE146=301,"",AE146)</f>
        <v>0</v>
      </c>
      <c r="G146" s="340" t="str">
        <f>IF(AF146=0,"",AF146)</f>
        <v/>
      </c>
      <c r="H146" s="340">
        <f>IF(AG146=301,"",AG146)</f>
        <v>0</v>
      </c>
      <c r="I146" s="340" t="str">
        <f>IF(AH146=0,"",AH146)</f>
        <v/>
      </c>
      <c r="J146" s="340">
        <f>IF(AI146=301,"",AI146)</f>
        <v>0</v>
      </c>
      <c r="K146" s="340" t="str">
        <f>IF(AJ146=0,"",AJ146)</f>
        <v/>
      </c>
      <c r="L146" s="340">
        <f>IF(AK146=301,"",AK146)</f>
        <v>0</v>
      </c>
      <c r="M146" s="340" t="str">
        <f>IF(AL146=0,"",AL146)</f>
        <v/>
      </c>
      <c r="N146" s="340">
        <f>IF(AM146=301,"",AM146)</f>
        <v>0</v>
      </c>
      <c r="O146" s="340" t="str">
        <f>IF(AN146=0,"",AN146)</f>
        <v/>
      </c>
      <c r="P146" s="340">
        <f>IF(AO146=301,"",AO146)</f>
        <v>0</v>
      </c>
      <c r="Q146" s="340" t="str">
        <f>IF(AP146=0,"",AP146)</f>
        <v/>
      </c>
      <c r="R146" s="340">
        <f>IF(AQ146=301,"",AQ146)</f>
        <v>0</v>
      </c>
      <c r="S146" s="340" t="str">
        <f>IF(AR146=0,"",AR146)</f>
        <v/>
      </c>
      <c r="T146" s="340">
        <f>IF(AS146=301,"",AS146)</f>
        <v>0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0</v>
      </c>
      <c r="AD146" s="376"/>
      <c r="AE146" s="375">
        <f>ABS(INDEX(AE:AE,MATCH(AE142,$AA:$AA,0)+8)+INDEX(AE:AE,MATCH(AE142,$AA:$AA,0)+9)+INDEX(AE:AE,MATCH(AE142,$AA:$AA,0)+10))</f>
        <v>0</v>
      </c>
      <c r="AF146" s="376"/>
      <c r="AG146" s="375">
        <f>ABS(INDEX(AG:AG,MATCH(AG142,$AA:$AA,0)+8)+INDEX(AG:AG,MATCH(AG142,$AA:$AA,0)+9)+INDEX(AG:AG,MATCH(AG142,$AA:$AA,0)+10))</f>
        <v>0</v>
      </c>
      <c r="AH146" s="376"/>
      <c r="AI146" s="375">
        <f>ABS(INDEX(AI:AI,MATCH(AI142,$AA:$AA,0)+8)+INDEX(AI:AI,MATCH(AI142,$AA:$AA,0)+9)+INDEX(AI:AI,MATCH(AI142,$AA:$AA,0)+10))</f>
        <v>0</v>
      </c>
      <c r="AJ146" s="376"/>
      <c r="AK146" s="375">
        <f>ABS(INDEX(AK:AK,MATCH(AK142,$AA:$AA,0)+8)+INDEX(AK:AK,MATCH(AK142,$AA:$AA,0)+9)+INDEX(AK:AK,MATCH(AK142,$AA:$AA,0)+10))</f>
        <v>0</v>
      </c>
      <c r="AL146" s="376"/>
      <c r="AM146" s="375">
        <f>ABS(INDEX(AM:AM,MATCH(AM142,$AA:$AA,0)+8)+INDEX(AM:AM,MATCH(AM142,$AA:$AA,0)+9)+INDEX(AM:AM,MATCH(AM142,$AA:$AA,0)+10))</f>
        <v>0</v>
      </c>
      <c r="AN146" s="376"/>
      <c r="AO146" s="375">
        <f>ABS(INDEX(AO:AO,MATCH(AO142,$AA:$AA,0)+8)+INDEX(AO:AO,MATCH(AO142,$AA:$AA,0)+9)+INDEX(AO:AO,MATCH(AO142,$AA:$AA,0)+10))</f>
        <v>0</v>
      </c>
      <c r="AP146" s="376"/>
      <c r="AQ146" s="375">
        <f>ABS(INDEX(AQ:AQ,MATCH(AQ142,$AA:$AA,0)+8)+INDEX(AQ:AQ,MATCH(AQ142,$AA:$AA,0)+9)+INDEX(AQ:AQ,MATCH(AQ142,$AA:$AA,0)+10))</f>
        <v>0</v>
      </c>
      <c r="AR146" s="376"/>
      <c r="AS146" s="375">
        <f>ABS(INDEX(AS:AS,MATCH(AS142,$AA:$AA,0)+8)+INDEX(AS:AS,MATCH(AS142,$AA:$AA,0)+9)+INDEX(AS:AS,MATCH(AS142,$AA:$AA,0)+10))</f>
        <v>0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3"/>
        <v>Spieler 3</v>
      </c>
      <c r="C147" s="367" t="str">
        <f t="shared" si="173"/>
        <v/>
      </c>
      <c r="D147" s="340">
        <f>IF(AC147=301,"",AC147)</f>
        <v>0</v>
      </c>
      <c r="E147" s="340" t="str">
        <f>IF(AD147=0,"",AD147)</f>
        <v/>
      </c>
      <c r="F147" s="340">
        <f>IF(AE147=301,"",AE147)</f>
        <v>0</v>
      </c>
      <c r="G147" s="340" t="str">
        <f>IF(AF147=0,"",AF147)</f>
        <v/>
      </c>
      <c r="H147" s="340">
        <f>IF(AG147=301,"",AG147)</f>
        <v>0</v>
      </c>
      <c r="I147" s="340" t="str">
        <f>IF(AH147=0,"",AH147)</f>
        <v/>
      </c>
      <c r="J147" s="340">
        <f>IF(AI147=301,"",AI147)</f>
        <v>0</v>
      </c>
      <c r="K147" s="340" t="str">
        <f>IF(AJ147=0,"",AJ147)</f>
        <v/>
      </c>
      <c r="L147" s="340">
        <f>IF(AK147=301,"",AK147)</f>
        <v>0</v>
      </c>
      <c r="M147" s="340" t="str">
        <f>IF(AL147=0,"",AL147)</f>
        <v/>
      </c>
      <c r="N147" s="340">
        <f>IF(AM147=301,"",AM147)</f>
        <v>0</v>
      </c>
      <c r="O147" s="340" t="str">
        <f>IF(AN147=0,"",AN147)</f>
        <v/>
      </c>
      <c r="P147" s="340">
        <f>IF(AO147=301,"",AO147)</f>
        <v>0</v>
      </c>
      <c r="Q147" s="340" t="str">
        <f>IF(AP147=0,"",AP147)</f>
        <v/>
      </c>
      <c r="R147" s="340">
        <f>IF(AQ147=301,"",AQ147)</f>
        <v>0</v>
      </c>
      <c r="S147" s="340" t="str">
        <f>IF(AR147=0,"",AR147)</f>
        <v/>
      </c>
      <c r="T147" s="340">
        <f>IF(AS147=301,"",AS147)</f>
        <v>0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0</v>
      </c>
      <c r="AD147" s="376"/>
      <c r="AE147" s="375">
        <f>ABS(INDEX(AE:AE,MATCH(AE142,$AA:$AA,0)+11)+INDEX(AE:AE,MATCH(AE142,$AA:$AA,0)+12)+INDEX(AE:AE,MATCH(AE142,$AA:$AA,0)+13))</f>
        <v>0</v>
      </c>
      <c r="AF147" s="376"/>
      <c r="AG147" s="375">
        <f>ABS(INDEX(AG:AG,MATCH(AG142,$AA:$AA,0)+11)+INDEX(AG:AG,MATCH(AG142,$AA:$AA,0)+12)+INDEX(AG:AG,MATCH(AG142,$AA:$AA,0)+13))</f>
        <v>0</v>
      </c>
      <c r="AH147" s="376"/>
      <c r="AI147" s="375">
        <f>ABS(INDEX(AI:AI,MATCH(AI142,$AA:$AA,0)+11)+INDEX(AI:AI,MATCH(AI142,$AA:$AA,0)+12)+INDEX(AI:AI,MATCH(AI142,$AA:$AA,0)+13))</f>
        <v>0</v>
      </c>
      <c r="AJ147" s="376"/>
      <c r="AK147" s="375">
        <f>ABS(INDEX(AK:AK,MATCH(AK142,$AA:$AA,0)+11)+INDEX(AK:AK,MATCH(AK142,$AA:$AA,0)+12)+INDEX(AK:AK,MATCH(AK142,$AA:$AA,0)+13))</f>
        <v>0</v>
      </c>
      <c r="AL147" s="376"/>
      <c r="AM147" s="375">
        <f>ABS(INDEX(AM:AM,MATCH(AM142,$AA:$AA,0)+11)+INDEX(AM:AM,MATCH(AM142,$AA:$AA,0)+12)+INDEX(AM:AM,MATCH(AM142,$AA:$AA,0)+13))</f>
        <v>0</v>
      </c>
      <c r="AN147" s="376"/>
      <c r="AO147" s="375">
        <f>ABS(INDEX(AO:AO,MATCH(AO142,$AA:$AA,0)+11)+INDEX(AO:AO,MATCH(AO142,$AA:$AA,0)+12)+INDEX(AO:AO,MATCH(AO142,$AA:$AA,0)+13))</f>
        <v>0</v>
      </c>
      <c r="AP147" s="376"/>
      <c r="AQ147" s="375">
        <f>ABS(INDEX(AQ:AQ,MATCH(AQ142,$AA:$AA,0)+11)+INDEX(AQ:AQ,MATCH(AQ142,$AA:$AA,0)+12)+INDEX(AQ:AQ,MATCH(AQ142,$AA:$AA,0)+13))</f>
        <v>0</v>
      </c>
      <c r="AR147" s="376"/>
      <c r="AS147" s="375">
        <f>ABS(INDEX(AS:AS,MATCH(AS142,$AA:$AA,0)+11)+INDEX(AS:AS,MATCH(AS142,$AA:$AA,0)+12)+INDEX(AS:AS,MATCH(AS142,$AA:$AA,0)+13))</f>
        <v>0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3"/>
        <v>Spieler 4</v>
      </c>
      <c r="C148" s="367" t="str">
        <f t="shared" si="173"/>
        <v/>
      </c>
      <c r="D148" s="340">
        <f>IF(AC148=301,"",AC148)</f>
        <v>0</v>
      </c>
      <c r="E148" s="340" t="str">
        <f>IF(AD148=0,"",AD148)</f>
        <v/>
      </c>
      <c r="F148" s="340">
        <f>IF(AE148=301,"",AE148)</f>
        <v>0</v>
      </c>
      <c r="G148" s="340" t="str">
        <f>IF(AF148=0,"",AF148)</f>
        <v/>
      </c>
      <c r="H148" s="340">
        <f>IF(AG148=301,"",AG148)</f>
        <v>0</v>
      </c>
      <c r="I148" s="340" t="str">
        <f>IF(AH148=0,"",AH148)</f>
        <v/>
      </c>
      <c r="J148" s="340">
        <f>IF(AI148=301,"",AI148)</f>
        <v>0</v>
      </c>
      <c r="K148" s="340" t="str">
        <f>IF(AJ148=0,"",AJ148)</f>
        <v/>
      </c>
      <c r="L148" s="340">
        <f>IF(AK148=301,"",AK148)</f>
        <v>0</v>
      </c>
      <c r="M148" s="340" t="str">
        <f>IF(AL148=0,"",AL148)</f>
        <v/>
      </c>
      <c r="N148" s="340">
        <f>IF(AM148=301,"",AM148)</f>
        <v>0</v>
      </c>
      <c r="O148" s="340" t="str">
        <f>IF(AN148=0,"",AN148)</f>
        <v/>
      </c>
      <c r="P148" s="340">
        <f>IF(AO148=301,"",AO148)</f>
        <v>0</v>
      </c>
      <c r="Q148" s="340" t="str">
        <f>IF(AP148=0,"",AP148)</f>
        <v/>
      </c>
      <c r="R148" s="340">
        <f>IF(AQ148=301,"",AQ148)</f>
        <v>0</v>
      </c>
      <c r="S148" s="340" t="str">
        <f>IF(AR148=0,"",AR148)</f>
        <v/>
      </c>
      <c r="T148" s="340">
        <f>IF(AS148=301,"",AS148)</f>
        <v>0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0</v>
      </c>
      <c r="AD148" s="376"/>
      <c r="AE148" s="375">
        <f>ABS(INDEX(AE:AE,MATCH(AE142,$AA:$AA,0)+14)+INDEX(AE:AE,MATCH(AE142,$AA:$AA,0)+15)+INDEX(AE:AE,MATCH(AE142,$AA:$AA,0)+16))</f>
        <v>0</v>
      </c>
      <c r="AF148" s="376"/>
      <c r="AG148" s="375">
        <f>ABS(INDEX(AG:AG,MATCH(AG142,$AA:$AA,0)+14)+INDEX(AG:AG,MATCH(AG142,$AA:$AA,0)+15)+INDEX(AG:AG,MATCH(AG142,$AA:$AA,0)+16))</f>
        <v>0</v>
      </c>
      <c r="AH148" s="376"/>
      <c r="AI148" s="375">
        <f>ABS(INDEX(AI:AI,MATCH(AI142,$AA:$AA,0)+14)+INDEX(AI:AI,MATCH(AI142,$AA:$AA,0)+15)+INDEX(AI:AI,MATCH(AI142,$AA:$AA,0)+16))</f>
        <v>0</v>
      </c>
      <c r="AJ148" s="376"/>
      <c r="AK148" s="375">
        <f>ABS(INDEX(AK:AK,MATCH(AK142,$AA:$AA,0)+14)+INDEX(AK:AK,MATCH(AK142,$AA:$AA,0)+15)+INDEX(AK:AK,MATCH(AK142,$AA:$AA,0)+16))</f>
        <v>0</v>
      </c>
      <c r="AL148" s="376"/>
      <c r="AM148" s="375">
        <f>ABS(INDEX(AM:AM,MATCH(AM142,$AA:$AA,0)+14)+INDEX(AM:AM,MATCH(AM142,$AA:$AA,0)+15)+INDEX(AM:AM,MATCH(AM142,$AA:$AA,0)+16))</f>
        <v>0</v>
      </c>
      <c r="AN148" s="376"/>
      <c r="AO148" s="375">
        <f>ABS(INDEX(AO:AO,MATCH(AO142,$AA:$AA,0)+14)+INDEX(AO:AO,MATCH(AO142,$AA:$AA,0)+15)+INDEX(AO:AO,MATCH(AO142,$AA:$AA,0)+16))</f>
        <v>0</v>
      </c>
      <c r="AP148" s="376"/>
      <c r="AQ148" s="375">
        <f>ABS(INDEX(AQ:AQ,MATCH(AQ142,$AA:$AA,0)+14)+INDEX(AQ:AQ,MATCH(AQ142,$AA:$AA,0)+15)+INDEX(AQ:AQ,MATCH(AQ142,$AA:$AA,0)+16))</f>
        <v>0</v>
      </c>
      <c r="AR148" s="376"/>
      <c r="AS148" s="375">
        <f>ABS(INDEX(AS:AS,MATCH(AS142,$AA:$AA,0)+14)+INDEX(AS:AS,MATCH(AS142,$AA:$AA,0)+15)+INDEX(AS:AS,MATCH(AS142,$AA:$AA,0)+16))</f>
        <v>0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3"/>
        <v>Gesamt</v>
      </c>
      <c r="C149" s="356" t="str">
        <f t="shared" si="173"/>
        <v/>
      </c>
      <c r="D149" s="339">
        <f>IF(AC149=1505,"",AC149)</f>
        <v>0</v>
      </c>
      <c r="E149" s="339" t="str">
        <f>IF(AD149=0,"",AD149)</f>
        <v/>
      </c>
      <c r="F149" s="339">
        <f>IF(AE149=1505,"",AE149)</f>
        <v>0</v>
      </c>
      <c r="G149" s="339" t="str">
        <f>IF(AF149=0,"",AF149)</f>
        <v/>
      </c>
      <c r="H149" s="339">
        <f>IF(AG149=1505,"",AG149)</f>
        <v>0</v>
      </c>
      <c r="I149" s="339" t="str">
        <f>IF(AH149=0,"",AH149)</f>
        <v/>
      </c>
      <c r="J149" s="339">
        <f>IF(AI149=1505,"",AI149)</f>
        <v>0</v>
      </c>
      <c r="K149" s="339" t="str">
        <f>IF(AJ149=0,"",AJ149)</f>
        <v/>
      </c>
      <c r="L149" s="339">
        <f>IF(AK149=1505,"",AK149)</f>
        <v>0</v>
      </c>
      <c r="M149" s="339" t="str">
        <f>IF(AL149=0,"",AL149)</f>
        <v/>
      </c>
      <c r="N149" s="339">
        <f>IF(AM149=1505,"",AM149)</f>
        <v>0</v>
      </c>
      <c r="O149" s="339" t="str">
        <f>IF(AN149=0,"",AN149)</f>
        <v/>
      </c>
      <c r="P149" s="339">
        <f>IF(AO149=1505,"",AO149)</f>
        <v>0</v>
      </c>
      <c r="Q149" s="339" t="str">
        <f>IF(AP149=0,"",AP149)</f>
        <v/>
      </c>
      <c r="R149" s="339">
        <f>IF(AQ149=1505,"",AQ149)</f>
        <v>0</v>
      </c>
      <c r="S149" s="339" t="str">
        <f>IF(AR149=0,"",AR149)</f>
        <v/>
      </c>
      <c r="T149" s="339">
        <f>IF(AS149=1505,"",AS149)</f>
        <v>0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0</v>
      </c>
      <c r="AD149" s="356"/>
      <c r="AE149" s="355">
        <f>SUM(AE145:AE148)</f>
        <v>0</v>
      </c>
      <c r="AF149" s="356"/>
      <c r="AG149" s="355">
        <f>SUM(AG145:AG148)</f>
        <v>0</v>
      </c>
      <c r="AH149" s="356"/>
      <c r="AI149" s="355">
        <f>SUM(AI145:AI148)</f>
        <v>0</v>
      </c>
      <c r="AJ149" s="356"/>
      <c r="AK149" s="355">
        <f>SUM(AK145:AK148)</f>
        <v>0</v>
      </c>
      <c r="AL149" s="356"/>
      <c r="AM149" s="355">
        <f>SUM(AM145:AM148)</f>
        <v>0</v>
      </c>
      <c r="AN149" s="356"/>
      <c r="AO149" s="355">
        <f>SUM(AO145:AO148)</f>
        <v>0</v>
      </c>
      <c r="AP149" s="356"/>
      <c r="AQ149" s="355">
        <f>SUM(AQ145:AQ148)</f>
        <v>0</v>
      </c>
      <c r="AR149" s="356"/>
      <c r="AS149" s="355">
        <f>SUM(AS145:AS148)</f>
        <v>0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05.04./06.04.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05.04./06.04.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Dettelbach Extreme Bowlingarena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9">
        <f>IF(AD157="","",AD157)</f>
        <v>0</v>
      </c>
      <c r="F157" s="75" t="str">
        <f t="shared" ref="F157:F170" si="174">IF(AE157=0,"",AE157)</f>
        <v/>
      </c>
      <c r="G157" s="349">
        <f>IF(AF157="","",AF157)</f>
        <v>0</v>
      </c>
      <c r="H157" s="75" t="str">
        <f t="shared" ref="H157:H170" si="175">IF(AG157=0,"",AG157)</f>
        <v/>
      </c>
      <c r="I157" s="349">
        <f>IF(AH157="","",AH157)</f>
        <v>0</v>
      </c>
      <c r="J157" s="75" t="str">
        <f t="shared" ref="J157:J170" si="176">IF(AI157=0,"",AI157)</f>
        <v/>
      </c>
      <c r="K157" s="349">
        <f>IF(AJ157="","",AJ157)</f>
        <v>0</v>
      </c>
      <c r="L157" s="75" t="str">
        <f t="shared" ref="L157:L170" si="177">IF(AK157=0,"",AK157)</f>
        <v/>
      </c>
      <c r="M157" s="349">
        <f>IF(AL157="","",AL157)</f>
        <v>0</v>
      </c>
      <c r="N157" s="75" t="str">
        <f>IF(AM157=0,"",AM157)</f>
        <v/>
      </c>
      <c r="O157" s="349">
        <f>IF(AN157="","",AN157)</f>
        <v>0</v>
      </c>
      <c r="P157" s="75" t="str">
        <f t="shared" ref="P157:P170" si="178">IF(AO157=0,"",AO157)</f>
        <v/>
      </c>
      <c r="Q157" s="349">
        <f>IF(AP157="","",AP157)</f>
        <v>0</v>
      </c>
      <c r="R157" s="75" t="str">
        <f t="shared" ref="R157:R170" si="179">IF(AQ157=0,"",AQ157)</f>
        <v/>
      </c>
      <c r="S157" s="349">
        <f>IF(AR157="","",AR157)</f>
        <v>0</v>
      </c>
      <c r="T157" s="75" t="str">
        <f t="shared" ref="T157:T170" si="180">IF(AS157=0,"",AS157)</f>
        <v/>
      </c>
      <c r="U157" s="349">
        <f>IF(AT157="","",AT157)</f>
        <v>0</v>
      </c>
      <c r="V157" s="75" t="str">
        <f t="shared" ref="V157:V170" si="181">IF(AU157=0,"",AU157)</f>
        <v/>
      </c>
      <c r="W157" s="349">
        <f>IF(AV157="","",AV157)</f>
        <v>0</v>
      </c>
      <c r="Z157" s="352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69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0"/>
      <c r="F158" s="78" t="str">
        <f t="shared" si="174"/>
        <v/>
      </c>
      <c r="G158" s="350"/>
      <c r="H158" s="78" t="str">
        <f t="shared" si="175"/>
        <v/>
      </c>
      <c r="I158" s="350"/>
      <c r="J158" s="78" t="str">
        <f t="shared" si="176"/>
        <v/>
      </c>
      <c r="K158" s="350"/>
      <c r="L158" s="78" t="str">
        <f t="shared" si="177"/>
        <v/>
      </c>
      <c r="M158" s="350"/>
      <c r="N158" s="78" t="str">
        <f t="shared" ref="N158:N170" si="194">IF(AM158=0,"",AM158)</f>
        <v/>
      </c>
      <c r="O158" s="350"/>
      <c r="P158" s="78" t="str">
        <f t="shared" si="178"/>
        <v/>
      </c>
      <c r="Q158" s="350"/>
      <c r="R158" s="78" t="str">
        <f t="shared" si="179"/>
        <v/>
      </c>
      <c r="S158" s="350"/>
      <c r="T158" s="78" t="str">
        <f t="shared" si="180"/>
        <v/>
      </c>
      <c r="U158" s="350"/>
      <c r="V158" s="78" t="str">
        <f t="shared" si="181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0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1"/>
      <c r="F159" s="69" t="str">
        <f t="shared" si="174"/>
        <v/>
      </c>
      <c r="G159" s="351"/>
      <c r="H159" s="69" t="str">
        <f t="shared" si="175"/>
        <v/>
      </c>
      <c r="I159" s="351"/>
      <c r="J159" s="69" t="str">
        <f t="shared" si="176"/>
        <v/>
      </c>
      <c r="K159" s="351"/>
      <c r="L159" s="69" t="str">
        <f t="shared" si="177"/>
        <v/>
      </c>
      <c r="M159" s="351"/>
      <c r="N159" s="69" t="str">
        <f t="shared" si="194"/>
        <v/>
      </c>
      <c r="O159" s="351"/>
      <c r="P159" s="69" t="str">
        <f t="shared" si="178"/>
        <v/>
      </c>
      <c r="Q159" s="351"/>
      <c r="R159" s="69" t="str">
        <f t="shared" si="179"/>
        <v/>
      </c>
      <c r="S159" s="351"/>
      <c r="T159" s="69" t="str">
        <f t="shared" si="180"/>
        <v/>
      </c>
      <c r="U159" s="351"/>
      <c r="V159" s="69" t="str">
        <f t="shared" si="181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68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9">
        <f>IF(AD160="","",AD160)</f>
        <v>0</v>
      </c>
      <c r="F160" s="75" t="str">
        <f t="shared" si="174"/>
        <v/>
      </c>
      <c r="G160" s="349">
        <f>IF(AF160="","",AF160)</f>
        <v>0</v>
      </c>
      <c r="H160" s="75" t="str">
        <f t="shared" si="175"/>
        <v/>
      </c>
      <c r="I160" s="349">
        <f>IF(AH160="","",AH160)</f>
        <v>0</v>
      </c>
      <c r="J160" s="75" t="str">
        <f t="shared" si="176"/>
        <v/>
      </c>
      <c r="K160" s="349">
        <f>IF(AJ160="","",AJ160)</f>
        <v>0</v>
      </c>
      <c r="L160" s="75" t="str">
        <f t="shared" si="177"/>
        <v/>
      </c>
      <c r="M160" s="349">
        <f>IF(AL160="","",AL160)</f>
        <v>0</v>
      </c>
      <c r="N160" s="75" t="str">
        <f t="shared" si="194"/>
        <v/>
      </c>
      <c r="O160" s="349">
        <f>IF(AN160="","",AN160)</f>
        <v>0</v>
      </c>
      <c r="P160" s="75" t="str">
        <f t="shared" si="178"/>
        <v/>
      </c>
      <c r="Q160" s="349">
        <f>IF(AP160="","",AP160)</f>
        <v>0</v>
      </c>
      <c r="R160" s="75" t="str">
        <f t="shared" si="179"/>
        <v/>
      </c>
      <c r="S160" s="349">
        <f>IF(AR160="","",AR160)</f>
        <v>0</v>
      </c>
      <c r="T160" s="75" t="str">
        <f t="shared" si="180"/>
        <v/>
      </c>
      <c r="U160" s="349">
        <f>IF(AT160="","",AT160)</f>
        <v>0</v>
      </c>
      <c r="V160" s="75" t="str">
        <f t="shared" si="181"/>
        <v/>
      </c>
      <c r="W160" s="349">
        <f>IF(AV160="","",AV160)</f>
        <v>0</v>
      </c>
      <c r="Z160" s="352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69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0"/>
      <c r="F161" s="78" t="str">
        <f t="shared" si="174"/>
        <v/>
      </c>
      <c r="G161" s="350"/>
      <c r="H161" s="78" t="str">
        <f t="shared" si="175"/>
        <v/>
      </c>
      <c r="I161" s="350"/>
      <c r="J161" s="78" t="str">
        <f t="shared" si="176"/>
        <v/>
      </c>
      <c r="K161" s="350"/>
      <c r="L161" s="78" t="str">
        <f t="shared" si="177"/>
        <v/>
      </c>
      <c r="M161" s="350"/>
      <c r="N161" s="78" t="str">
        <f t="shared" si="194"/>
        <v/>
      </c>
      <c r="O161" s="350"/>
      <c r="P161" s="78" t="str">
        <f t="shared" si="178"/>
        <v/>
      </c>
      <c r="Q161" s="350"/>
      <c r="R161" s="78" t="str">
        <f t="shared" si="179"/>
        <v/>
      </c>
      <c r="S161" s="350"/>
      <c r="T161" s="78" t="str">
        <f t="shared" si="180"/>
        <v/>
      </c>
      <c r="U161" s="350"/>
      <c r="V161" s="78" t="str">
        <f t="shared" si="181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0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1"/>
      <c r="F162" s="69" t="str">
        <f t="shared" si="174"/>
        <v/>
      </c>
      <c r="G162" s="351"/>
      <c r="H162" s="69" t="str">
        <f t="shared" si="175"/>
        <v/>
      </c>
      <c r="I162" s="351"/>
      <c r="J162" s="69" t="str">
        <f t="shared" si="176"/>
        <v/>
      </c>
      <c r="K162" s="351"/>
      <c r="L162" s="69" t="str">
        <f t="shared" si="177"/>
        <v/>
      </c>
      <c r="M162" s="351"/>
      <c r="N162" s="69" t="str">
        <f t="shared" si="194"/>
        <v/>
      </c>
      <c r="O162" s="351"/>
      <c r="P162" s="69" t="str">
        <f t="shared" si="178"/>
        <v/>
      </c>
      <c r="Q162" s="351"/>
      <c r="R162" s="69" t="str">
        <f t="shared" si="179"/>
        <v/>
      </c>
      <c r="S162" s="351"/>
      <c r="T162" s="69" t="str">
        <f t="shared" si="180"/>
        <v/>
      </c>
      <c r="U162" s="351"/>
      <c r="V162" s="69" t="str">
        <f t="shared" si="181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68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9">
        <f>IF(AD163="","",AD163)</f>
        <v>0</v>
      </c>
      <c r="F163" s="75" t="str">
        <f t="shared" si="174"/>
        <v/>
      </c>
      <c r="G163" s="349">
        <f>IF(AF163="","",AF163)</f>
        <v>0</v>
      </c>
      <c r="H163" s="75" t="str">
        <f t="shared" si="175"/>
        <v/>
      </c>
      <c r="I163" s="349">
        <f>IF(AH163="","",AH163)</f>
        <v>0</v>
      </c>
      <c r="J163" s="75" t="str">
        <f t="shared" si="176"/>
        <v/>
      </c>
      <c r="K163" s="349">
        <f>IF(AJ163="","",AJ163)</f>
        <v>0</v>
      </c>
      <c r="L163" s="75" t="str">
        <f t="shared" si="177"/>
        <v/>
      </c>
      <c r="M163" s="349">
        <f>IF(AL163="","",AL163)</f>
        <v>0</v>
      </c>
      <c r="N163" s="75" t="str">
        <f t="shared" si="194"/>
        <v/>
      </c>
      <c r="O163" s="349">
        <f>IF(AN163="","",AN163)</f>
        <v>0</v>
      </c>
      <c r="P163" s="75" t="str">
        <f t="shared" si="178"/>
        <v/>
      </c>
      <c r="Q163" s="349">
        <f>IF(AP163="","",AP163)</f>
        <v>0</v>
      </c>
      <c r="R163" s="75" t="str">
        <f t="shared" si="179"/>
        <v/>
      </c>
      <c r="S163" s="349">
        <f>IF(AR163="","",AR163)</f>
        <v>0</v>
      </c>
      <c r="T163" s="75" t="str">
        <f t="shared" si="180"/>
        <v/>
      </c>
      <c r="U163" s="349">
        <f>IF(AT163="","",AT163)</f>
        <v>0</v>
      </c>
      <c r="V163" s="75" t="str">
        <f t="shared" si="181"/>
        <v/>
      </c>
      <c r="W163" s="349">
        <f>IF(AV163="","",AV163)</f>
        <v>0</v>
      </c>
      <c r="Z163" s="352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69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0"/>
      <c r="F164" s="78" t="str">
        <f t="shared" si="174"/>
        <v/>
      </c>
      <c r="G164" s="350"/>
      <c r="H164" s="78" t="str">
        <f t="shared" si="175"/>
        <v/>
      </c>
      <c r="I164" s="350"/>
      <c r="J164" s="78" t="str">
        <f t="shared" si="176"/>
        <v/>
      </c>
      <c r="K164" s="350"/>
      <c r="L164" s="78" t="str">
        <f t="shared" si="177"/>
        <v/>
      </c>
      <c r="M164" s="350"/>
      <c r="N164" s="78" t="str">
        <f t="shared" si="194"/>
        <v/>
      </c>
      <c r="O164" s="350"/>
      <c r="P164" s="78" t="str">
        <f t="shared" si="178"/>
        <v/>
      </c>
      <c r="Q164" s="350"/>
      <c r="R164" s="78" t="str">
        <f t="shared" si="179"/>
        <v/>
      </c>
      <c r="S164" s="350"/>
      <c r="T164" s="78" t="str">
        <f t="shared" si="180"/>
        <v/>
      </c>
      <c r="U164" s="350"/>
      <c r="V164" s="78" t="str">
        <f t="shared" si="181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0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1"/>
      <c r="F165" s="69" t="str">
        <f t="shared" si="174"/>
        <v/>
      </c>
      <c r="G165" s="351"/>
      <c r="H165" s="69" t="str">
        <f t="shared" si="175"/>
        <v/>
      </c>
      <c r="I165" s="351"/>
      <c r="J165" s="69" t="str">
        <f t="shared" si="176"/>
        <v/>
      </c>
      <c r="K165" s="351"/>
      <c r="L165" s="69" t="str">
        <f t="shared" si="177"/>
        <v/>
      </c>
      <c r="M165" s="351"/>
      <c r="N165" s="69" t="str">
        <f t="shared" si="194"/>
        <v/>
      </c>
      <c r="O165" s="351"/>
      <c r="P165" s="69" t="str">
        <f t="shared" si="178"/>
        <v/>
      </c>
      <c r="Q165" s="351"/>
      <c r="R165" s="69" t="str">
        <f t="shared" si="179"/>
        <v/>
      </c>
      <c r="S165" s="351"/>
      <c r="T165" s="69" t="str">
        <f t="shared" si="180"/>
        <v/>
      </c>
      <c r="U165" s="351"/>
      <c r="V165" s="69" t="str">
        <f t="shared" si="181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68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9">
        <f>IF(AD166="","",AD166)</f>
        <v>0</v>
      </c>
      <c r="F166" s="75" t="str">
        <f t="shared" si="174"/>
        <v/>
      </c>
      <c r="G166" s="349">
        <f>IF(AF166="","",AF166)</f>
        <v>0</v>
      </c>
      <c r="H166" s="75" t="str">
        <f t="shared" si="175"/>
        <v/>
      </c>
      <c r="I166" s="349">
        <f>IF(AH166="","",AH166)</f>
        <v>0</v>
      </c>
      <c r="J166" s="75" t="str">
        <f t="shared" si="176"/>
        <v/>
      </c>
      <c r="K166" s="349">
        <f>IF(AJ166="","",AJ166)</f>
        <v>0</v>
      </c>
      <c r="L166" s="75" t="str">
        <f t="shared" si="177"/>
        <v/>
      </c>
      <c r="M166" s="349">
        <f>IF(AL166="","",AL166)</f>
        <v>0</v>
      </c>
      <c r="N166" s="75" t="str">
        <f t="shared" si="194"/>
        <v/>
      </c>
      <c r="O166" s="349">
        <f>IF(AN166="","",AN166)</f>
        <v>0</v>
      </c>
      <c r="P166" s="75" t="str">
        <f t="shared" si="178"/>
        <v/>
      </c>
      <c r="Q166" s="349">
        <f>IF(AP166="","",AP166)</f>
        <v>0</v>
      </c>
      <c r="R166" s="75" t="str">
        <f t="shared" si="179"/>
        <v/>
      </c>
      <c r="S166" s="349">
        <f>IF(AR166="","",AR166)</f>
        <v>0</v>
      </c>
      <c r="T166" s="75" t="str">
        <f t="shared" si="180"/>
        <v/>
      </c>
      <c r="U166" s="349">
        <f>IF(AT166="","",AT166)</f>
        <v>0</v>
      </c>
      <c r="V166" s="75" t="str">
        <f t="shared" si="181"/>
        <v/>
      </c>
      <c r="W166" s="349">
        <f>IF(AV166="","",AV166)</f>
        <v>0</v>
      </c>
      <c r="Z166" s="352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69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0"/>
      <c r="F167" s="78" t="str">
        <f t="shared" si="174"/>
        <v/>
      </c>
      <c r="G167" s="350"/>
      <c r="H167" s="78" t="str">
        <f t="shared" si="175"/>
        <v/>
      </c>
      <c r="I167" s="350"/>
      <c r="J167" s="78" t="str">
        <f t="shared" si="176"/>
        <v/>
      </c>
      <c r="K167" s="350"/>
      <c r="L167" s="78" t="str">
        <f t="shared" si="177"/>
        <v/>
      </c>
      <c r="M167" s="350"/>
      <c r="N167" s="78" t="str">
        <f t="shared" si="194"/>
        <v/>
      </c>
      <c r="O167" s="350"/>
      <c r="P167" s="78" t="str">
        <f t="shared" si="178"/>
        <v/>
      </c>
      <c r="Q167" s="350"/>
      <c r="R167" s="78" t="str">
        <f t="shared" si="179"/>
        <v/>
      </c>
      <c r="S167" s="350"/>
      <c r="T167" s="78" t="str">
        <f t="shared" si="180"/>
        <v/>
      </c>
      <c r="U167" s="350"/>
      <c r="V167" s="78" t="str">
        <f t="shared" si="181"/>
        <v/>
      </c>
      <c r="W167" s="350"/>
      <c r="Z167" s="353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1"/>
      <c r="F168" s="69" t="str">
        <f t="shared" si="174"/>
        <v/>
      </c>
      <c r="G168" s="351"/>
      <c r="H168" s="69" t="str">
        <f t="shared" si="175"/>
        <v/>
      </c>
      <c r="I168" s="351"/>
      <c r="J168" s="69" t="str">
        <f t="shared" si="176"/>
        <v/>
      </c>
      <c r="K168" s="351"/>
      <c r="L168" s="69" t="str">
        <f t="shared" si="177"/>
        <v/>
      </c>
      <c r="M168" s="351"/>
      <c r="N168" s="69" t="str">
        <f t="shared" si="194"/>
        <v/>
      </c>
      <c r="O168" s="351"/>
      <c r="P168" s="69" t="str">
        <f t="shared" si="178"/>
        <v/>
      </c>
      <c r="Q168" s="351"/>
      <c r="R168" s="69" t="str">
        <f t="shared" si="179"/>
        <v/>
      </c>
      <c r="S168" s="351"/>
      <c r="T168" s="69" t="str">
        <f t="shared" si="180"/>
        <v/>
      </c>
      <c r="U168" s="351"/>
      <c r="V168" s="69" t="str">
        <f t="shared" si="181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7">
        <f t="shared" si="205"/>
        <v>3</v>
      </c>
      <c r="E172" s="347" t="str">
        <f t="shared" si="205"/>
        <v/>
      </c>
      <c r="F172" s="347">
        <f t="shared" si="205"/>
        <v>10</v>
      </c>
      <c r="G172" s="347" t="str">
        <f t="shared" si="205"/>
        <v/>
      </c>
      <c r="H172" s="347">
        <f t="shared" si="205"/>
        <v>4</v>
      </c>
      <c r="I172" s="347" t="str">
        <f t="shared" si="205"/>
        <v/>
      </c>
      <c r="J172" s="347">
        <f t="shared" si="205"/>
        <v>9</v>
      </c>
      <c r="K172" s="347" t="str">
        <f t="shared" si="205"/>
        <v/>
      </c>
      <c r="L172" s="347">
        <f t="shared" si="205"/>
        <v>2</v>
      </c>
      <c r="M172" s="347" t="str">
        <f t="shared" si="205"/>
        <v/>
      </c>
      <c r="N172" s="347">
        <f t="shared" si="205"/>
        <v>8</v>
      </c>
      <c r="O172" s="347" t="str">
        <f t="shared" si="205"/>
        <v/>
      </c>
      <c r="P172" s="347">
        <f t="shared" si="205"/>
        <v>7</v>
      </c>
      <c r="Q172" s="347" t="str">
        <f t="shared" si="205"/>
        <v/>
      </c>
      <c r="R172" s="347">
        <f t="shared" ref="L172:U174" si="206">IF(AQ172=0,"",AQ172)</f>
        <v>1</v>
      </c>
      <c r="S172" s="347" t="str">
        <f t="shared" si="206"/>
        <v/>
      </c>
      <c r="T172" s="347">
        <f t="shared" si="206"/>
        <v>5</v>
      </c>
      <c r="U172" s="347" t="str">
        <f t="shared" si="206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VLOOKUP($AA152,Schlüssel!$A$5:$DG$14,103)</f>
        <v>3</v>
      </c>
      <c r="AD172" s="372"/>
      <c r="AE172" s="371">
        <f>VLOOKUP($AA152,Schlüssel!$A$5:$EK$14,104)</f>
        <v>10</v>
      </c>
      <c r="AF172" s="372"/>
      <c r="AG172" s="371">
        <f>VLOOKUP($AA152,Schlüssel!$A$5:$EK$14,105)</f>
        <v>4</v>
      </c>
      <c r="AH172" s="372"/>
      <c r="AI172" s="371">
        <f>VLOOKUP($AA152,Schlüssel!$A$5:$EK$14,106)</f>
        <v>9</v>
      </c>
      <c r="AJ172" s="372"/>
      <c r="AK172" s="371">
        <f>VLOOKUP($AA152,Schlüssel!$A$5:$EK$14,107)</f>
        <v>2</v>
      </c>
      <c r="AL172" s="372"/>
      <c r="AM172" s="371">
        <f>VLOOKUP($AA152,Schlüssel!$A$5:$EK$14,108)</f>
        <v>8</v>
      </c>
      <c r="AN172" s="372"/>
      <c r="AO172" s="371">
        <f>VLOOKUP($AA152,Schlüssel!$A$5:$EK$14,109)</f>
        <v>7</v>
      </c>
      <c r="AP172" s="372"/>
      <c r="AQ172" s="371">
        <f>VLOOKUP($AA152,Schlüssel!$A$5:$EK$14,110)</f>
        <v>1</v>
      </c>
      <c r="AR172" s="372"/>
      <c r="AS172" s="371">
        <f>VLOOKUP($AA152,Schlüssel!$A$5:$EK$14,111)</f>
        <v>5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4" t="str">
        <f t="shared" si="207"/>
        <v>BK München 3</v>
      </c>
      <c r="E173" s="345" t="str">
        <f t="shared" si="207"/>
        <v/>
      </c>
      <c r="F173" s="344" t="str">
        <f t="shared" si="207"/>
        <v>High Roller Rosenheim 1</v>
      </c>
      <c r="G173" s="345" t="str">
        <f t="shared" si="207"/>
        <v/>
      </c>
      <c r="H173" s="344" t="str">
        <f t="shared" si="207"/>
        <v>SG DJK Rimpar</v>
      </c>
      <c r="I173" s="345" t="str">
        <f t="shared" si="207"/>
        <v/>
      </c>
      <c r="J173" s="344" t="str">
        <f t="shared" si="207"/>
        <v>Bowlinghaus Bamberg 1</v>
      </c>
      <c r="K173" s="345" t="str">
        <f t="shared" si="207"/>
        <v/>
      </c>
      <c r="L173" s="344" t="str">
        <f t="shared" si="206"/>
        <v>Bajuwaren München 1</v>
      </c>
      <c r="M173" s="345" t="str">
        <f t="shared" si="206"/>
        <v/>
      </c>
      <c r="N173" s="344" t="str">
        <f t="shared" si="206"/>
        <v>BC EMAX Unterföhring 2</v>
      </c>
      <c r="O173" s="345" t="str">
        <f t="shared" si="206"/>
        <v/>
      </c>
      <c r="P173" s="344" t="str">
        <f t="shared" si="206"/>
        <v>Schanzer Ingolstadt 1</v>
      </c>
      <c r="Q173" s="345" t="str">
        <f t="shared" si="206"/>
        <v/>
      </c>
      <c r="R173" s="344" t="str">
        <f t="shared" si="206"/>
        <v>BC Comet Nürnberg</v>
      </c>
      <c r="S173" s="345" t="str">
        <f t="shared" si="206"/>
        <v/>
      </c>
      <c r="T173" s="344" t="str">
        <f t="shared" si="206"/>
        <v>RW Lichtenhof Stein 1</v>
      </c>
      <c r="U173" s="345" t="str">
        <f t="shared" si="206"/>
        <v/>
      </c>
      <c r="V173" s="346"/>
      <c r="W173" s="346"/>
      <c r="AA173" s="90"/>
      <c r="AB173" s="86"/>
      <c r="AC173" s="344" t="str">
        <f>VLOOKUP(AC172,Schlüssel!$A$5:$K$14,2)</f>
        <v>BK München 3</v>
      </c>
      <c r="AD173" s="345"/>
      <c r="AE173" s="344" t="str">
        <f>VLOOKUP(AE172,Schlüssel!$A$5:$K$14,2)</f>
        <v>High Roller Rosenheim 1</v>
      </c>
      <c r="AF173" s="345"/>
      <c r="AG173" s="344" t="str">
        <f>VLOOKUP(AG172,Schlüssel!$A$5:$K$14,2)</f>
        <v>SG DJK Rimpar</v>
      </c>
      <c r="AH173" s="345"/>
      <c r="AI173" s="344" t="str">
        <f>VLOOKUP(AI172,Schlüssel!$A$5:$K$14,2)</f>
        <v>Bowlinghaus Bamberg 1</v>
      </c>
      <c r="AJ173" s="345"/>
      <c r="AK173" s="344" t="str">
        <f>VLOOKUP(AK172,Schlüssel!$A$5:$K$14,2)</f>
        <v>Bajuwaren München 1</v>
      </c>
      <c r="AL173" s="345"/>
      <c r="AM173" s="344" t="str">
        <f>VLOOKUP(AM172,Schlüssel!$A$5:$K$14,2)</f>
        <v>BC EMAX Unterföhring 2</v>
      </c>
      <c r="AN173" s="345"/>
      <c r="AO173" s="344" t="str">
        <f>VLOOKUP(AO172,Schlüssel!$A$5:$K$14,2)</f>
        <v>Schanzer Ingolstadt 1</v>
      </c>
      <c r="AP173" s="345"/>
      <c r="AQ173" s="344" t="str">
        <f>VLOOKUP(AQ172,Schlüssel!$A$5:$K$14,2)</f>
        <v>BC Comet Nürnberg</v>
      </c>
      <c r="AR173" s="345"/>
      <c r="AS173" s="344" t="str">
        <f>VLOOKUP(AS172,Schlüssel!$A$5:$K$14,2)</f>
        <v>RW Lichtenhof Stein 1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2" t="str">
        <f t="shared" si="207"/>
        <v/>
      </c>
      <c r="E174" s="342" t="str">
        <f t="shared" si="207"/>
        <v/>
      </c>
      <c r="F174" s="342" t="str">
        <f t="shared" si="207"/>
        <v/>
      </c>
      <c r="G174" s="342" t="str">
        <f t="shared" si="207"/>
        <v/>
      </c>
      <c r="H174" s="342" t="str">
        <f t="shared" si="207"/>
        <v/>
      </c>
      <c r="I174" s="342" t="str">
        <f t="shared" si="207"/>
        <v/>
      </c>
      <c r="J174" s="342" t="str">
        <f t="shared" si="207"/>
        <v/>
      </c>
      <c r="K174" s="342" t="str">
        <f t="shared" si="207"/>
        <v/>
      </c>
      <c r="L174" s="342" t="str">
        <f t="shared" si="206"/>
        <v/>
      </c>
      <c r="M174" s="342" t="str">
        <f t="shared" si="206"/>
        <v/>
      </c>
      <c r="N174" s="342" t="str">
        <f t="shared" si="206"/>
        <v/>
      </c>
      <c r="O174" s="342" t="str">
        <f t="shared" si="206"/>
        <v/>
      </c>
      <c r="P174" s="342" t="str">
        <f t="shared" si="206"/>
        <v/>
      </c>
      <c r="Q174" s="342" t="str">
        <f t="shared" si="206"/>
        <v/>
      </c>
      <c r="R174" s="342" t="str">
        <f t="shared" si="206"/>
        <v/>
      </c>
      <c r="S174" s="342" t="str">
        <f t="shared" si="206"/>
        <v/>
      </c>
      <c r="T174" s="342" t="str">
        <f t="shared" si="206"/>
        <v/>
      </c>
      <c r="U174" s="343" t="str">
        <f t="shared" si="206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ref="B175:C179" si="208">IF(AA175=0,"",AA175)</f>
        <v>Spieler 1</v>
      </c>
      <c r="C175" s="367" t="str">
        <f t="shared" si="208"/>
        <v/>
      </c>
      <c r="D175" s="340">
        <f>IF(AC175=301,"",AC175)</f>
        <v>0</v>
      </c>
      <c r="E175" s="340" t="str">
        <f>IF(AD175=0,"",AD175)</f>
        <v/>
      </c>
      <c r="F175" s="340">
        <f>IF(AE175=301,"",AE175)</f>
        <v>0</v>
      </c>
      <c r="G175" s="340" t="str">
        <f>IF(AF175=0,"",AF175)</f>
        <v/>
      </c>
      <c r="H175" s="340">
        <f>IF(AG175=301,"",AG175)</f>
        <v>0</v>
      </c>
      <c r="I175" s="340" t="str">
        <f>IF(AH175=0,"",AH175)</f>
        <v/>
      </c>
      <c r="J175" s="340">
        <f>IF(AI175=301,"",AI175)</f>
        <v>0</v>
      </c>
      <c r="K175" s="340" t="str">
        <f>IF(AJ175=0,"",AJ175)</f>
        <v/>
      </c>
      <c r="L175" s="340">
        <f>IF(AK175=301,"",AK175)</f>
        <v>0</v>
      </c>
      <c r="M175" s="340" t="str">
        <f>IF(AL175=0,"",AL175)</f>
        <v/>
      </c>
      <c r="N175" s="340">
        <f>IF(AM175=301,"",AM175)</f>
        <v>0</v>
      </c>
      <c r="O175" s="340" t="str">
        <f>IF(AN175=0,"",AN175)</f>
        <v/>
      </c>
      <c r="P175" s="340">
        <f>IF(AO175=301,"",AO175)</f>
        <v>0</v>
      </c>
      <c r="Q175" s="340" t="str">
        <f>IF(AP175=0,"",AP175)</f>
        <v/>
      </c>
      <c r="R175" s="340">
        <f>IF(AQ175=301,"",AQ175)</f>
        <v>0</v>
      </c>
      <c r="S175" s="340" t="str">
        <f>IF(AR175=0,"",AR175)</f>
        <v/>
      </c>
      <c r="T175" s="340">
        <f>IF(AS175=301,"",AS175)</f>
        <v>0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0</v>
      </c>
      <c r="AD175" s="374"/>
      <c r="AE175" s="373">
        <f>ABS(INDEX(AE:AE,MATCH(AE172,$AA:$AA,0)+5)+INDEX(AE:AE,MATCH(AE172,$AA:$AA,0)+6)+INDEX(AE:AE,MATCH(AE172,$AA:$AA,0)+7))</f>
        <v>0</v>
      </c>
      <c r="AF175" s="374"/>
      <c r="AG175" s="373">
        <f>ABS(INDEX(AG:AG,MATCH(AG172,$AA:$AA,0)+5)+INDEX(AG:AG,MATCH(AG172,$AA:$AA,0)+6)+INDEX(AG:AG,MATCH(AG172,$AA:$AA,0)+7))</f>
        <v>0</v>
      </c>
      <c r="AH175" s="374"/>
      <c r="AI175" s="373">
        <f>ABS(INDEX(AI:AI,MATCH(AI172,$AA:$AA,0)+5)+INDEX(AI:AI,MATCH(AI172,$AA:$AA,0)+6)+INDEX(AI:AI,MATCH(AI172,$AA:$AA,0)+7))</f>
        <v>0</v>
      </c>
      <c r="AJ175" s="374"/>
      <c r="AK175" s="373">
        <f>ABS(INDEX(AK:AK,MATCH(AK172,$AA:$AA,0)+5)+INDEX(AK:AK,MATCH(AK172,$AA:$AA,0)+6)+INDEX(AK:AK,MATCH(AK172,$AA:$AA,0)+7))</f>
        <v>0</v>
      </c>
      <c r="AL175" s="374"/>
      <c r="AM175" s="373">
        <f>ABS(INDEX(AM:AM,MATCH(AM172,$AA:$AA,0)+5)+INDEX(AM:AM,MATCH(AM172,$AA:$AA,0)+6)+INDEX(AM:AM,MATCH(AM172,$AA:$AA,0)+7))</f>
        <v>0</v>
      </c>
      <c r="AN175" s="374"/>
      <c r="AO175" s="373">
        <f>ABS(INDEX(AO:AO,MATCH(AO172,$AA:$AA,0)+5)+INDEX(AO:AO,MATCH(AO172,$AA:$AA,0)+6)+INDEX(AO:AO,MATCH(AO172,$AA:$AA,0)+7))</f>
        <v>0</v>
      </c>
      <c r="AP175" s="374"/>
      <c r="AQ175" s="373">
        <f>ABS(INDEX(AQ:AQ,MATCH(AQ172,$AA:$AA,0)+5)+INDEX(AQ:AQ,MATCH(AQ172,$AA:$AA,0)+6)+INDEX(AQ:AQ,MATCH(AQ172,$AA:$AA,0)+7))</f>
        <v>0</v>
      </c>
      <c r="AR175" s="374"/>
      <c r="AS175" s="373">
        <f>ABS(INDEX(AS:AS,MATCH(AS172,$AA:$AA,0)+5)+INDEX(AS:AS,MATCH(AS172,$AA:$AA,0)+6)+INDEX(AS:AS,MATCH(AS172,$AA:$AA,0)+7))</f>
        <v>0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08"/>
        <v>Spieler 2</v>
      </c>
      <c r="C176" s="367" t="str">
        <f t="shared" si="208"/>
        <v/>
      </c>
      <c r="D176" s="340">
        <f>IF(AC176=301,"",AC176)</f>
        <v>0</v>
      </c>
      <c r="E176" s="340" t="str">
        <f>IF(AD176=0,"",AD176)</f>
        <v/>
      </c>
      <c r="F176" s="340">
        <f>IF(AE176=301,"",AE176)</f>
        <v>0</v>
      </c>
      <c r="G176" s="340" t="str">
        <f>IF(AF176=0,"",AF176)</f>
        <v/>
      </c>
      <c r="H176" s="340">
        <f>IF(AG176=301,"",AG176)</f>
        <v>0</v>
      </c>
      <c r="I176" s="340" t="str">
        <f>IF(AH176=0,"",AH176)</f>
        <v/>
      </c>
      <c r="J176" s="340">
        <f>IF(AI176=301,"",AI176)</f>
        <v>0</v>
      </c>
      <c r="K176" s="340" t="str">
        <f>IF(AJ176=0,"",AJ176)</f>
        <v/>
      </c>
      <c r="L176" s="340">
        <f>IF(AK176=301,"",AK176)</f>
        <v>0</v>
      </c>
      <c r="M176" s="340" t="str">
        <f>IF(AL176=0,"",AL176)</f>
        <v/>
      </c>
      <c r="N176" s="340">
        <f>IF(AM176=301,"",AM176)</f>
        <v>0</v>
      </c>
      <c r="O176" s="340" t="str">
        <f>IF(AN176=0,"",AN176)</f>
        <v/>
      </c>
      <c r="P176" s="340">
        <f>IF(AO176=301,"",AO176)</f>
        <v>0</v>
      </c>
      <c r="Q176" s="340" t="str">
        <f>IF(AP176=0,"",AP176)</f>
        <v/>
      </c>
      <c r="R176" s="340">
        <f>IF(AQ176=301,"",AQ176)</f>
        <v>0</v>
      </c>
      <c r="S176" s="340" t="str">
        <f>IF(AR176=0,"",AR176)</f>
        <v/>
      </c>
      <c r="T176" s="340">
        <f>IF(AS176=301,"",AS176)</f>
        <v>0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0</v>
      </c>
      <c r="AD176" s="376"/>
      <c r="AE176" s="375">
        <f>ABS(INDEX(AE:AE,MATCH(AE172,$AA:$AA,0)+8)+INDEX(AE:AE,MATCH(AE172,$AA:$AA,0)+9)+INDEX(AE:AE,MATCH(AE172,$AA:$AA,0)+10))</f>
        <v>0</v>
      </c>
      <c r="AF176" s="376"/>
      <c r="AG176" s="375">
        <f>ABS(INDEX(AG:AG,MATCH(AG172,$AA:$AA,0)+8)+INDEX(AG:AG,MATCH(AG172,$AA:$AA,0)+9)+INDEX(AG:AG,MATCH(AG172,$AA:$AA,0)+10))</f>
        <v>0</v>
      </c>
      <c r="AH176" s="376"/>
      <c r="AI176" s="375">
        <f>ABS(INDEX(AI:AI,MATCH(AI172,$AA:$AA,0)+8)+INDEX(AI:AI,MATCH(AI172,$AA:$AA,0)+9)+INDEX(AI:AI,MATCH(AI172,$AA:$AA,0)+10))</f>
        <v>0</v>
      </c>
      <c r="AJ176" s="376"/>
      <c r="AK176" s="375">
        <f>ABS(INDEX(AK:AK,MATCH(AK172,$AA:$AA,0)+8)+INDEX(AK:AK,MATCH(AK172,$AA:$AA,0)+9)+INDEX(AK:AK,MATCH(AK172,$AA:$AA,0)+10))</f>
        <v>0</v>
      </c>
      <c r="AL176" s="376"/>
      <c r="AM176" s="375">
        <f>ABS(INDEX(AM:AM,MATCH(AM172,$AA:$AA,0)+8)+INDEX(AM:AM,MATCH(AM172,$AA:$AA,0)+9)+INDEX(AM:AM,MATCH(AM172,$AA:$AA,0)+10))</f>
        <v>0</v>
      </c>
      <c r="AN176" s="376"/>
      <c r="AO176" s="375">
        <f>ABS(INDEX(AO:AO,MATCH(AO172,$AA:$AA,0)+8)+INDEX(AO:AO,MATCH(AO172,$AA:$AA,0)+9)+INDEX(AO:AO,MATCH(AO172,$AA:$AA,0)+10))</f>
        <v>0</v>
      </c>
      <c r="AP176" s="376"/>
      <c r="AQ176" s="375">
        <f>ABS(INDEX(AQ:AQ,MATCH(AQ172,$AA:$AA,0)+8)+INDEX(AQ:AQ,MATCH(AQ172,$AA:$AA,0)+9)+INDEX(AQ:AQ,MATCH(AQ172,$AA:$AA,0)+10))</f>
        <v>0</v>
      </c>
      <c r="AR176" s="376"/>
      <c r="AS176" s="375">
        <f>ABS(INDEX(AS:AS,MATCH(AS172,$AA:$AA,0)+8)+INDEX(AS:AS,MATCH(AS172,$AA:$AA,0)+9)+INDEX(AS:AS,MATCH(AS172,$AA:$AA,0)+10))</f>
        <v>0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08"/>
        <v>Spieler 3</v>
      </c>
      <c r="C177" s="367" t="str">
        <f t="shared" si="208"/>
        <v/>
      </c>
      <c r="D177" s="340">
        <f>IF(AC177=301,"",AC177)</f>
        <v>0</v>
      </c>
      <c r="E177" s="340" t="str">
        <f>IF(AD177=0,"",AD177)</f>
        <v/>
      </c>
      <c r="F177" s="340">
        <f>IF(AE177=301,"",AE177)</f>
        <v>0</v>
      </c>
      <c r="G177" s="340" t="str">
        <f>IF(AF177=0,"",AF177)</f>
        <v/>
      </c>
      <c r="H177" s="340">
        <f>IF(AG177=301,"",AG177)</f>
        <v>0</v>
      </c>
      <c r="I177" s="340" t="str">
        <f>IF(AH177=0,"",AH177)</f>
        <v/>
      </c>
      <c r="J177" s="340">
        <f>IF(AI177=301,"",AI177)</f>
        <v>0</v>
      </c>
      <c r="K177" s="340" t="str">
        <f>IF(AJ177=0,"",AJ177)</f>
        <v/>
      </c>
      <c r="L177" s="340">
        <f>IF(AK177=301,"",AK177)</f>
        <v>0</v>
      </c>
      <c r="M177" s="340" t="str">
        <f>IF(AL177=0,"",AL177)</f>
        <v/>
      </c>
      <c r="N177" s="340">
        <f>IF(AM177=301,"",AM177)</f>
        <v>0</v>
      </c>
      <c r="O177" s="340" t="str">
        <f>IF(AN177=0,"",AN177)</f>
        <v/>
      </c>
      <c r="P177" s="340">
        <f>IF(AO177=301,"",AO177)</f>
        <v>0</v>
      </c>
      <c r="Q177" s="340" t="str">
        <f>IF(AP177=0,"",AP177)</f>
        <v/>
      </c>
      <c r="R177" s="340">
        <f>IF(AQ177=301,"",AQ177)</f>
        <v>0</v>
      </c>
      <c r="S177" s="340" t="str">
        <f>IF(AR177=0,"",AR177)</f>
        <v/>
      </c>
      <c r="T177" s="340">
        <f>IF(AS177=301,"",AS177)</f>
        <v>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0</v>
      </c>
      <c r="AD177" s="376"/>
      <c r="AE177" s="375">
        <f>ABS(INDEX(AE:AE,MATCH(AE172,$AA:$AA,0)+11)+INDEX(AE:AE,MATCH(AE172,$AA:$AA,0)+12)+INDEX(AE:AE,MATCH(AE172,$AA:$AA,0)+13))</f>
        <v>0</v>
      </c>
      <c r="AF177" s="376"/>
      <c r="AG177" s="375">
        <f>ABS(INDEX(AG:AG,MATCH(AG172,$AA:$AA,0)+11)+INDEX(AG:AG,MATCH(AG172,$AA:$AA,0)+12)+INDEX(AG:AG,MATCH(AG172,$AA:$AA,0)+13))</f>
        <v>0</v>
      </c>
      <c r="AH177" s="376"/>
      <c r="AI177" s="375">
        <f>ABS(INDEX(AI:AI,MATCH(AI172,$AA:$AA,0)+11)+INDEX(AI:AI,MATCH(AI172,$AA:$AA,0)+12)+INDEX(AI:AI,MATCH(AI172,$AA:$AA,0)+13))</f>
        <v>0</v>
      </c>
      <c r="AJ177" s="376"/>
      <c r="AK177" s="375">
        <f>ABS(INDEX(AK:AK,MATCH(AK172,$AA:$AA,0)+11)+INDEX(AK:AK,MATCH(AK172,$AA:$AA,0)+12)+INDEX(AK:AK,MATCH(AK172,$AA:$AA,0)+13))</f>
        <v>0</v>
      </c>
      <c r="AL177" s="376"/>
      <c r="AM177" s="375">
        <f>ABS(INDEX(AM:AM,MATCH(AM172,$AA:$AA,0)+11)+INDEX(AM:AM,MATCH(AM172,$AA:$AA,0)+12)+INDEX(AM:AM,MATCH(AM172,$AA:$AA,0)+13))</f>
        <v>0</v>
      </c>
      <c r="AN177" s="376"/>
      <c r="AO177" s="375">
        <f>ABS(INDEX(AO:AO,MATCH(AO172,$AA:$AA,0)+11)+INDEX(AO:AO,MATCH(AO172,$AA:$AA,0)+12)+INDEX(AO:AO,MATCH(AO172,$AA:$AA,0)+13))</f>
        <v>0</v>
      </c>
      <c r="AP177" s="376"/>
      <c r="AQ177" s="375">
        <f>ABS(INDEX(AQ:AQ,MATCH(AQ172,$AA:$AA,0)+11)+INDEX(AQ:AQ,MATCH(AQ172,$AA:$AA,0)+12)+INDEX(AQ:AQ,MATCH(AQ172,$AA:$AA,0)+13))</f>
        <v>0</v>
      </c>
      <c r="AR177" s="376"/>
      <c r="AS177" s="375">
        <f>ABS(INDEX(AS:AS,MATCH(AS172,$AA:$AA,0)+11)+INDEX(AS:AS,MATCH(AS172,$AA:$AA,0)+12)+INDEX(AS:AS,MATCH(AS172,$AA:$AA,0)+13))</f>
        <v>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08"/>
        <v>Spieler 4</v>
      </c>
      <c r="C178" s="367" t="str">
        <f t="shared" si="208"/>
        <v/>
      </c>
      <c r="D178" s="340">
        <f>IF(AC178=301,"",AC178)</f>
        <v>0</v>
      </c>
      <c r="E178" s="340" t="str">
        <f>IF(AD178=0,"",AD178)</f>
        <v/>
      </c>
      <c r="F178" s="340">
        <f>IF(AE178=301,"",AE178)</f>
        <v>0</v>
      </c>
      <c r="G178" s="340" t="str">
        <f>IF(AF178=0,"",AF178)</f>
        <v/>
      </c>
      <c r="H178" s="340">
        <f>IF(AG178=301,"",AG178)</f>
        <v>0</v>
      </c>
      <c r="I178" s="340" t="str">
        <f>IF(AH178=0,"",AH178)</f>
        <v/>
      </c>
      <c r="J178" s="340">
        <f>IF(AI178=301,"",AI178)</f>
        <v>0</v>
      </c>
      <c r="K178" s="340" t="str">
        <f>IF(AJ178=0,"",AJ178)</f>
        <v/>
      </c>
      <c r="L178" s="340">
        <f>IF(AK178=301,"",AK178)</f>
        <v>0</v>
      </c>
      <c r="M178" s="340" t="str">
        <f>IF(AL178=0,"",AL178)</f>
        <v/>
      </c>
      <c r="N178" s="340">
        <f>IF(AM178=301,"",AM178)</f>
        <v>0</v>
      </c>
      <c r="O178" s="340" t="str">
        <f>IF(AN178=0,"",AN178)</f>
        <v/>
      </c>
      <c r="P178" s="340">
        <f>IF(AO178=301,"",AO178)</f>
        <v>0</v>
      </c>
      <c r="Q178" s="340" t="str">
        <f>IF(AP178=0,"",AP178)</f>
        <v/>
      </c>
      <c r="R178" s="340">
        <f>IF(AQ178=301,"",AQ178)</f>
        <v>0</v>
      </c>
      <c r="S178" s="340" t="str">
        <f>IF(AR178=0,"",AR178)</f>
        <v/>
      </c>
      <c r="T178" s="340">
        <f>IF(AS178=301,"",AS178)</f>
        <v>0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0</v>
      </c>
      <c r="AD178" s="376"/>
      <c r="AE178" s="375">
        <f>ABS(INDEX(AE:AE,MATCH(AE172,$AA:$AA,0)+14)+INDEX(AE:AE,MATCH(AE172,$AA:$AA,0)+15)+INDEX(AE:AE,MATCH(AE172,$AA:$AA,0)+16))</f>
        <v>0</v>
      </c>
      <c r="AF178" s="376"/>
      <c r="AG178" s="375">
        <f>ABS(INDEX(AG:AG,MATCH(AG172,$AA:$AA,0)+14)+INDEX(AG:AG,MATCH(AG172,$AA:$AA,0)+15)+INDEX(AG:AG,MATCH(AG172,$AA:$AA,0)+16))</f>
        <v>0</v>
      </c>
      <c r="AH178" s="376"/>
      <c r="AI178" s="375">
        <f>ABS(INDEX(AI:AI,MATCH(AI172,$AA:$AA,0)+14)+INDEX(AI:AI,MATCH(AI172,$AA:$AA,0)+15)+INDEX(AI:AI,MATCH(AI172,$AA:$AA,0)+16))</f>
        <v>0</v>
      </c>
      <c r="AJ178" s="376"/>
      <c r="AK178" s="375">
        <f>ABS(INDEX(AK:AK,MATCH(AK172,$AA:$AA,0)+14)+INDEX(AK:AK,MATCH(AK172,$AA:$AA,0)+15)+INDEX(AK:AK,MATCH(AK172,$AA:$AA,0)+16))</f>
        <v>0</v>
      </c>
      <c r="AL178" s="376"/>
      <c r="AM178" s="375">
        <f>ABS(INDEX(AM:AM,MATCH(AM172,$AA:$AA,0)+14)+INDEX(AM:AM,MATCH(AM172,$AA:$AA,0)+15)+INDEX(AM:AM,MATCH(AM172,$AA:$AA,0)+16))</f>
        <v>0</v>
      </c>
      <c r="AN178" s="376"/>
      <c r="AO178" s="375">
        <f>ABS(INDEX(AO:AO,MATCH(AO172,$AA:$AA,0)+14)+INDEX(AO:AO,MATCH(AO172,$AA:$AA,0)+15)+INDEX(AO:AO,MATCH(AO172,$AA:$AA,0)+16))</f>
        <v>0</v>
      </c>
      <c r="AP178" s="376"/>
      <c r="AQ178" s="375">
        <f>ABS(INDEX(AQ:AQ,MATCH(AQ172,$AA:$AA,0)+14)+INDEX(AQ:AQ,MATCH(AQ172,$AA:$AA,0)+15)+INDEX(AQ:AQ,MATCH(AQ172,$AA:$AA,0)+16))</f>
        <v>0</v>
      </c>
      <c r="AR178" s="376"/>
      <c r="AS178" s="375">
        <f>ABS(INDEX(AS:AS,MATCH(AS172,$AA:$AA,0)+14)+INDEX(AS:AS,MATCH(AS172,$AA:$AA,0)+15)+INDEX(AS:AS,MATCH(AS172,$AA:$AA,0)+16))</f>
        <v>0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08"/>
        <v>Gesamt</v>
      </c>
      <c r="C179" s="356" t="str">
        <f t="shared" si="208"/>
        <v/>
      </c>
      <c r="D179" s="339">
        <f>IF(AC179=1505,"",AC179)</f>
        <v>0</v>
      </c>
      <c r="E179" s="339" t="str">
        <f>IF(AD179=0,"",AD179)</f>
        <v/>
      </c>
      <c r="F179" s="339">
        <f>IF(AE179=1505,"",AE179)</f>
        <v>0</v>
      </c>
      <c r="G179" s="339" t="str">
        <f>IF(AF179=0,"",AF179)</f>
        <v/>
      </c>
      <c r="H179" s="339">
        <f>IF(AG179=1505,"",AG179)</f>
        <v>0</v>
      </c>
      <c r="I179" s="339" t="str">
        <f>IF(AH179=0,"",AH179)</f>
        <v/>
      </c>
      <c r="J179" s="339">
        <f>IF(AI179=1505,"",AI179)</f>
        <v>0</v>
      </c>
      <c r="K179" s="339" t="str">
        <f>IF(AJ179=0,"",AJ179)</f>
        <v/>
      </c>
      <c r="L179" s="339">
        <f>IF(AK179=1505,"",AK179)</f>
        <v>0</v>
      </c>
      <c r="M179" s="339" t="str">
        <f>IF(AL179=0,"",AL179)</f>
        <v/>
      </c>
      <c r="N179" s="339">
        <f>IF(AM179=1505,"",AM179)</f>
        <v>0</v>
      </c>
      <c r="O179" s="339" t="str">
        <f>IF(AN179=0,"",AN179)</f>
        <v/>
      </c>
      <c r="P179" s="339">
        <f>IF(AO179=1505,"",AO179)</f>
        <v>0</v>
      </c>
      <c r="Q179" s="339" t="str">
        <f>IF(AP179=0,"",AP179)</f>
        <v/>
      </c>
      <c r="R179" s="339">
        <f>IF(AQ179=1505,"",AQ179)</f>
        <v>0</v>
      </c>
      <c r="S179" s="339" t="str">
        <f>IF(AR179=0,"",AR179)</f>
        <v/>
      </c>
      <c r="T179" s="339">
        <f>IF(AS179=1505,"",AS179)</f>
        <v>0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0</v>
      </c>
      <c r="AD179" s="356"/>
      <c r="AE179" s="355">
        <f>SUM(AE175:AE178)</f>
        <v>0</v>
      </c>
      <c r="AF179" s="356"/>
      <c r="AG179" s="355">
        <f>SUM(AG175:AG178)</f>
        <v>0</v>
      </c>
      <c r="AH179" s="356"/>
      <c r="AI179" s="355">
        <f>SUM(AI175:AI178)</f>
        <v>0</v>
      </c>
      <c r="AJ179" s="356"/>
      <c r="AK179" s="355">
        <f>SUM(AK175:AK178)</f>
        <v>0</v>
      </c>
      <c r="AL179" s="356"/>
      <c r="AM179" s="355">
        <f>SUM(AM175:AM178)</f>
        <v>0</v>
      </c>
      <c r="AN179" s="356"/>
      <c r="AO179" s="355">
        <f>SUM(AO175:AO178)</f>
        <v>0</v>
      </c>
      <c r="AP179" s="356"/>
      <c r="AQ179" s="355">
        <f>SUM(AQ175:AQ178)</f>
        <v>0</v>
      </c>
      <c r="AR179" s="356"/>
      <c r="AS179" s="355">
        <f>SUM(AS175:AS178)</f>
        <v>0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05.04./06.04.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05.04./06.04.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Dettelbach Extreme Bowlingarena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9">
        <f>IF(AD187="","",AD187)</f>
        <v>0</v>
      </c>
      <c r="F187" s="75" t="str">
        <f t="shared" ref="F187:F200" si="209">IF(AE187=0,"",AE187)</f>
        <v/>
      </c>
      <c r="G187" s="349">
        <f>IF(AF187="","",AF187)</f>
        <v>0</v>
      </c>
      <c r="H187" s="75" t="str">
        <f t="shared" ref="H187:H200" si="210">IF(AG187=0,"",AG187)</f>
        <v/>
      </c>
      <c r="I187" s="349">
        <f>IF(AH187="","",AH187)</f>
        <v>0</v>
      </c>
      <c r="J187" s="75" t="str">
        <f t="shared" ref="J187:J200" si="211">IF(AI187=0,"",AI187)</f>
        <v/>
      </c>
      <c r="K187" s="349">
        <f>IF(AJ187="","",AJ187)</f>
        <v>0</v>
      </c>
      <c r="L187" s="75" t="str">
        <f t="shared" ref="L187:L200" si="212">IF(AK187=0,"",AK187)</f>
        <v/>
      </c>
      <c r="M187" s="349">
        <f>IF(AL187="","",AL187)</f>
        <v>0</v>
      </c>
      <c r="N187" s="75" t="str">
        <f>IF(AM187=0,"",AM187)</f>
        <v/>
      </c>
      <c r="O187" s="349">
        <f>IF(AN187="","",AN187)</f>
        <v>0</v>
      </c>
      <c r="P187" s="75" t="str">
        <f t="shared" ref="P187:P200" si="213">IF(AO187=0,"",AO187)</f>
        <v/>
      </c>
      <c r="Q187" s="349">
        <f>IF(AP187="","",AP187)</f>
        <v>0</v>
      </c>
      <c r="R187" s="75" t="str">
        <f t="shared" ref="R187:R200" si="214">IF(AQ187=0,"",AQ187)</f>
        <v/>
      </c>
      <c r="S187" s="349">
        <f>IF(AR187="","",AR187)</f>
        <v>0</v>
      </c>
      <c r="T187" s="75" t="str">
        <f t="shared" ref="T187:T200" si="215">IF(AS187=0,"",AS187)</f>
        <v/>
      </c>
      <c r="U187" s="349">
        <f>IF(AT187="","",AT187)</f>
        <v>0</v>
      </c>
      <c r="V187" s="75" t="str">
        <f t="shared" ref="V187:V200" si="216">IF(AU187=0,"",AU187)</f>
        <v/>
      </c>
      <c r="W187" s="349">
        <f>IF(AV187="","",AV187)</f>
        <v>0</v>
      </c>
      <c r="Z187" s="352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69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0"/>
      <c r="F188" s="78" t="str">
        <f t="shared" si="209"/>
        <v/>
      </c>
      <c r="G188" s="350"/>
      <c r="H188" s="78" t="str">
        <f t="shared" si="210"/>
        <v/>
      </c>
      <c r="I188" s="350"/>
      <c r="J188" s="78" t="str">
        <f t="shared" si="211"/>
        <v/>
      </c>
      <c r="K188" s="350"/>
      <c r="L188" s="78" t="str">
        <f t="shared" si="212"/>
        <v/>
      </c>
      <c r="M188" s="350"/>
      <c r="N188" s="78" t="str">
        <f t="shared" ref="N188:N200" si="229">IF(AM188=0,"",AM188)</f>
        <v/>
      </c>
      <c r="O188" s="350"/>
      <c r="P188" s="78" t="str">
        <f t="shared" si="213"/>
        <v/>
      </c>
      <c r="Q188" s="350"/>
      <c r="R188" s="78" t="str">
        <f t="shared" si="214"/>
        <v/>
      </c>
      <c r="S188" s="350"/>
      <c r="T188" s="78" t="str">
        <f t="shared" si="215"/>
        <v/>
      </c>
      <c r="U188" s="350"/>
      <c r="V188" s="78" t="str">
        <f t="shared" si="216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0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1"/>
      <c r="F189" s="69" t="str">
        <f t="shared" si="209"/>
        <v/>
      </c>
      <c r="G189" s="351"/>
      <c r="H189" s="69" t="str">
        <f t="shared" si="210"/>
        <v/>
      </c>
      <c r="I189" s="351"/>
      <c r="J189" s="69" t="str">
        <f t="shared" si="211"/>
        <v/>
      </c>
      <c r="K189" s="351"/>
      <c r="L189" s="69" t="str">
        <f t="shared" si="212"/>
        <v/>
      </c>
      <c r="M189" s="351"/>
      <c r="N189" s="69" t="str">
        <f t="shared" si="229"/>
        <v/>
      </c>
      <c r="O189" s="351"/>
      <c r="P189" s="69" t="str">
        <f t="shared" si="213"/>
        <v/>
      </c>
      <c r="Q189" s="351"/>
      <c r="R189" s="69" t="str">
        <f t="shared" si="214"/>
        <v/>
      </c>
      <c r="S189" s="351"/>
      <c r="T189" s="69" t="str">
        <f t="shared" si="215"/>
        <v/>
      </c>
      <c r="U189" s="351"/>
      <c r="V189" s="69" t="str">
        <f t="shared" si="216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68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9">
        <f>IF(AD190="","",AD190)</f>
        <v>0</v>
      </c>
      <c r="F190" s="75" t="str">
        <f t="shared" si="209"/>
        <v/>
      </c>
      <c r="G190" s="349">
        <f>IF(AF190="","",AF190)</f>
        <v>0</v>
      </c>
      <c r="H190" s="75" t="str">
        <f t="shared" si="210"/>
        <v/>
      </c>
      <c r="I190" s="349">
        <f>IF(AH190="","",AH190)</f>
        <v>0</v>
      </c>
      <c r="J190" s="75" t="str">
        <f t="shared" si="211"/>
        <v/>
      </c>
      <c r="K190" s="349">
        <f>IF(AJ190="","",AJ190)</f>
        <v>0</v>
      </c>
      <c r="L190" s="75" t="str">
        <f t="shared" si="212"/>
        <v/>
      </c>
      <c r="M190" s="349">
        <f>IF(AL190="","",AL190)</f>
        <v>0</v>
      </c>
      <c r="N190" s="75" t="str">
        <f t="shared" si="229"/>
        <v/>
      </c>
      <c r="O190" s="349">
        <f>IF(AN190="","",AN190)</f>
        <v>0</v>
      </c>
      <c r="P190" s="75" t="str">
        <f t="shared" si="213"/>
        <v/>
      </c>
      <c r="Q190" s="349">
        <f>IF(AP190="","",AP190)</f>
        <v>0</v>
      </c>
      <c r="R190" s="75" t="str">
        <f t="shared" si="214"/>
        <v/>
      </c>
      <c r="S190" s="349">
        <f>IF(AR190="","",AR190)</f>
        <v>0</v>
      </c>
      <c r="T190" s="75" t="str">
        <f t="shared" si="215"/>
        <v/>
      </c>
      <c r="U190" s="349">
        <f>IF(AT190="","",AT190)</f>
        <v>0</v>
      </c>
      <c r="V190" s="75" t="str">
        <f t="shared" si="216"/>
        <v/>
      </c>
      <c r="W190" s="349">
        <f>IF(AV190="","",AV190)</f>
        <v>0</v>
      </c>
      <c r="Z190" s="352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69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0"/>
      <c r="F191" s="78" t="str">
        <f t="shared" si="209"/>
        <v/>
      </c>
      <c r="G191" s="350"/>
      <c r="H191" s="78" t="str">
        <f t="shared" si="210"/>
        <v/>
      </c>
      <c r="I191" s="350"/>
      <c r="J191" s="78" t="str">
        <f t="shared" si="211"/>
        <v/>
      </c>
      <c r="K191" s="350"/>
      <c r="L191" s="78" t="str">
        <f t="shared" si="212"/>
        <v/>
      </c>
      <c r="M191" s="350"/>
      <c r="N191" s="78" t="str">
        <f t="shared" si="229"/>
        <v/>
      </c>
      <c r="O191" s="350"/>
      <c r="P191" s="78" t="str">
        <f t="shared" si="213"/>
        <v/>
      </c>
      <c r="Q191" s="350"/>
      <c r="R191" s="78" t="str">
        <f t="shared" si="214"/>
        <v/>
      </c>
      <c r="S191" s="350"/>
      <c r="T191" s="78" t="str">
        <f t="shared" si="215"/>
        <v/>
      </c>
      <c r="U191" s="350"/>
      <c r="V191" s="78" t="str">
        <f t="shared" si="216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0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1"/>
      <c r="F192" s="69" t="str">
        <f t="shared" si="209"/>
        <v/>
      </c>
      <c r="G192" s="351"/>
      <c r="H192" s="69" t="str">
        <f t="shared" si="210"/>
        <v/>
      </c>
      <c r="I192" s="351"/>
      <c r="J192" s="69" t="str">
        <f t="shared" si="211"/>
        <v/>
      </c>
      <c r="K192" s="351"/>
      <c r="L192" s="69" t="str">
        <f t="shared" si="212"/>
        <v/>
      </c>
      <c r="M192" s="351"/>
      <c r="N192" s="69" t="str">
        <f t="shared" si="229"/>
        <v/>
      </c>
      <c r="O192" s="351"/>
      <c r="P192" s="69" t="str">
        <f t="shared" si="213"/>
        <v/>
      </c>
      <c r="Q192" s="351"/>
      <c r="R192" s="69" t="str">
        <f t="shared" si="214"/>
        <v/>
      </c>
      <c r="S192" s="351"/>
      <c r="T192" s="69" t="str">
        <f t="shared" si="215"/>
        <v/>
      </c>
      <c r="U192" s="351"/>
      <c r="V192" s="69" t="str">
        <f t="shared" si="216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68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9">
        <f>IF(AD193="","",AD193)</f>
        <v>0</v>
      </c>
      <c r="F193" s="75" t="str">
        <f t="shared" si="209"/>
        <v/>
      </c>
      <c r="G193" s="349">
        <f>IF(AF193="","",AF193)</f>
        <v>0</v>
      </c>
      <c r="H193" s="75" t="str">
        <f t="shared" si="210"/>
        <v/>
      </c>
      <c r="I193" s="349">
        <f>IF(AH193="","",AH193)</f>
        <v>0</v>
      </c>
      <c r="J193" s="75" t="str">
        <f t="shared" si="211"/>
        <v/>
      </c>
      <c r="K193" s="349">
        <f>IF(AJ193="","",AJ193)</f>
        <v>0</v>
      </c>
      <c r="L193" s="75" t="str">
        <f t="shared" si="212"/>
        <v/>
      </c>
      <c r="M193" s="349">
        <f>IF(AL193="","",AL193)</f>
        <v>0</v>
      </c>
      <c r="N193" s="75" t="str">
        <f t="shared" si="229"/>
        <v/>
      </c>
      <c r="O193" s="349">
        <f>IF(AN193="","",AN193)</f>
        <v>0</v>
      </c>
      <c r="P193" s="75" t="str">
        <f t="shared" si="213"/>
        <v/>
      </c>
      <c r="Q193" s="349">
        <f>IF(AP193="","",AP193)</f>
        <v>0</v>
      </c>
      <c r="R193" s="75" t="str">
        <f t="shared" si="214"/>
        <v/>
      </c>
      <c r="S193" s="349">
        <f>IF(AR193="","",AR193)</f>
        <v>0</v>
      </c>
      <c r="T193" s="75" t="str">
        <f t="shared" si="215"/>
        <v/>
      </c>
      <c r="U193" s="349">
        <f>IF(AT193="","",AT193)</f>
        <v>0</v>
      </c>
      <c r="V193" s="75" t="str">
        <f t="shared" si="216"/>
        <v/>
      </c>
      <c r="W193" s="349">
        <f>IF(AV193="","",AV193)</f>
        <v>0</v>
      </c>
      <c r="Z193" s="352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69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0"/>
      <c r="F194" s="78" t="str">
        <f t="shared" si="209"/>
        <v/>
      </c>
      <c r="G194" s="350"/>
      <c r="H194" s="78" t="str">
        <f t="shared" si="210"/>
        <v/>
      </c>
      <c r="I194" s="350"/>
      <c r="J194" s="78" t="str">
        <f t="shared" si="211"/>
        <v/>
      </c>
      <c r="K194" s="350"/>
      <c r="L194" s="78" t="str">
        <f t="shared" si="212"/>
        <v/>
      </c>
      <c r="M194" s="350"/>
      <c r="N194" s="78" t="str">
        <f t="shared" si="229"/>
        <v/>
      </c>
      <c r="O194" s="350"/>
      <c r="P194" s="78" t="str">
        <f t="shared" si="213"/>
        <v/>
      </c>
      <c r="Q194" s="350"/>
      <c r="R194" s="78" t="str">
        <f t="shared" si="214"/>
        <v/>
      </c>
      <c r="S194" s="350"/>
      <c r="T194" s="78" t="str">
        <f t="shared" si="215"/>
        <v/>
      </c>
      <c r="U194" s="350"/>
      <c r="V194" s="78" t="str">
        <f t="shared" si="216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0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1"/>
      <c r="F195" s="69" t="str">
        <f t="shared" si="209"/>
        <v/>
      </c>
      <c r="G195" s="351"/>
      <c r="H195" s="69" t="str">
        <f t="shared" si="210"/>
        <v/>
      </c>
      <c r="I195" s="351"/>
      <c r="J195" s="69" t="str">
        <f t="shared" si="211"/>
        <v/>
      </c>
      <c r="K195" s="351"/>
      <c r="L195" s="69" t="str">
        <f t="shared" si="212"/>
        <v/>
      </c>
      <c r="M195" s="351"/>
      <c r="N195" s="69" t="str">
        <f t="shared" si="229"/>
        <v/>
      </c>
      <c r="O195" s="351"/>
      <c r="P195" s="69" t="str">
        <f t="shared" si="213"/>
        <v/>
      </c>
      <c r="Q195" s="351"/>
      <c r="R195" s="69" t="str">
        <f t="shared" si="214"/>
        <v/>
      </c>
      <c r="S195" s="351"/>
      <c r="T195" s="69" t="str">
        <f t="shared" si="215"/>
        <v/>
      </c>
      <c r="U195" s="351"/>
      <c r="V195" s="69" t="str">
        <f t="shared" si="216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68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9">
        <f>IF(AD196="","",AD196)</f>
        <v>0</v>
      </c>
      <c r="F196" s="75" t="str">
        <f t="shared" si="209"/>
        <v/>
      </c>
      <c r="G196" s="349">
        <f>IF(AF196="","",AF196)</f>
        <v>0</v>
      </c>
      <c r="H196" s="75" t="str">
        <f t="shared" si="210"/>
        <v/>
      </c>
      <c r="I196" s="349">
        <f>IF(AH196="","",AH196)</f>
        <v>0</v>
      </c>
      <c r="J196" s="75" t="str">
        <f t="shared" si="211"/>
        <v/>
      </c>
      <c r="K196" s="349">
        <f>IF(AJ196="","",AJ196)</f>
        <v>0</v>
      </c>
      <c r="L196" s="75" t="str">
        <f t="shared" si="212"/>
        <v/>
      </c>
      <c r="M196" s="349">
        <f>IF(AL196="","",AL196)</f>
        <v>0</v>
      </c>
      <c r="N196" s="75" t="str">
        <f t="shared" si="229"/>
        <v/>
      </c>
      <c r="O196" s="349">
        <f>IF(AN196="","",AN196)</f>
        <v>0</v>
      </c>
      <c r="P196" s="75" t="str">
        <f t="shared" si="213"/>
        <v/>
      </c>
      <c r="Q196" s="349">
        <f>IF(AP196="","",AP196)</f>
        <v>0</v>
      </c>
      <c r="R196" s="75" t="str">
        <f t="shared" si="214"/>
        <v/>
      </c>
      <c r="S196" s="349">
        <f>IF(AR196="","",AR196)</f>
        <v>0</v>
      </c>
      <c r="T196" s="75" t="str">
        <f t="shared" si="215"/>
        <v/>
      </c>
      <c r="U196" s="349">
        <f>IF(AT196="","",AT196)</f>
        <v>0</v>
      </c>
      <c r="V196" s="75" t="str">
        <f t="shared" si="216"/>
        <v/>
      </c>
      <c r="W196" s="349">
        <f>IF(AV196="","",AV196)</f>
        <v>0</v>
      </c>
      <c r="Z196" s="352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0"/>
      <c r="F197" s="78" t="str">
        <f t="shared" si="209"/>
        <v/>
      </c>
      <c r="G197" s="350"/>
      <c r="H197" s="78" t="str">
        <f t="shared" si="210"/>
        <v/>
      </c>
      <c r="I197" s="350"/>
      <c r="J197" s="78" t="str">
        <f t="shared" si="211"/>
        <v/>
      </c>
      <c r="K197" s="350"/>
      <c r="L197" s="78" t="str">
        <f t="shared" si="212"/>
        <v/>
      </c>
      <c r="M197" s="350"/>
      <c r="N197" s="78" t="str">
        <f t="shared" si="229"/>
        <v/>
      </c>
      <c r="O197" s="350"/>
      <c r="P197" s="78" t="str">
        <f t="shared" si="213"/>
        <v/>
      </c>
      <c r="Q197" s="350"/>
      <c r="R197" s="78" t="str">
        <f t="shared" si="214"/>
        <v/>
      </c>
      <c r="S197" s="350"/>
      <c r="T197" s="78" t="str">
        <f t="shared" si="215"/>
        <v/>
      </c>
      <c r="U197" s="350"/>
      <c r="V197" s="78" t="str">
        <f t="shared" si="216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1"/>
      <c r="F198" s="69" t="str">
        <f t="shared" si="209"/>
        <v/>
      </c>
      <c r="G198" s="351"/>
      <c r="H198" s="69" t="str">
        <f t="shared" si="210"/>
        <v/>
      </c>
      <c r="I198" s="351"/>
      <c r="J198" s="69" t="str">
        <f t="shared" si="211"/>
        <v/>
      </c>
      <c r="K198" s="351"/>
      <c r="L198" s="69" t="str">
        <f t="shared" si="212"/>
        <v/>
      </c>
      <c r="M198" s="351"/>
      <c r="N198" s="69" t="str">
        <f t="shared" si="229"/>
        <v/>
      </c>
      <c r="O198" s="351"/>
      <c r="P198" s="69" t="str">
        <f t="shared" si="213"/>
        <v/>
      </c>
      <c r="Q198" s="351"/>
      <c r="R198" s="69" t="str">
        <f t="shared" si="214"/>
        <v/>
      </c>
      <c r="S198" s="351"/>
      <c r="T198" s="69" t="str">
        <f t="shared" si="215"/>
        <v/>
      </c>
      <c r="U198" s="351"/>
      <c r="V198" s="69" t="str">
        <f t="shared" si="216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7">
        <f t="shared" si="240"/>
        <v>1</v>
      </c>
      <c r="E202" s="347" t="str">
        <f t="shared" si="240"/>
        <v/>
      </c>
      <c r="F202" s="347">
        <f t="shared" si="240"/>
        <v>5</v>
      </c>
      <c r="G202" s="347" t="str">
        <f t="shared" si="240"/>
        <v/>
      </c>
      <c r="H202" s="347">
        <f t="shared" si="240"/>
        <v>9</v>
      </c>
      <c r="I202" s="347" t="str">
        <f t="shared" si="240"/>
        <v/>
      </c>
      <c r="J202" s="347">
        <f t="shared" si="240"/>
        <v>2</v>
      </c>
      <c r="K202" s="347" t="str">
        <f t="shared" si="240"/>
        <v/>
      </c>
      <c r="L202" s="347">
        <f t="shared" si="240"/>
        <v>10</v>
      </c>
      <c r="M202" s="347" t="str">
        <f t="shared" si="240"/>
        <v/>
      </c>
      <c r="N202" s="347">
        <f t="shared" si="240"/>
        <v>4</v>
      </c>
      <c r="O202" s="347" t="str">
        <f t="shared" si="240"/>
        <v/>
      </c>
      <c r="P202" s="347">
        <f t="shared" si="240"/>
        <v>6</v>
      </c>
      <c r="Q202" s="347" t="str">
        <f t="shared" si="240"/>
        <v/>
      </c>
      <c r="R202" s="347">
        <f t="shared" ref="L202:U204" si="241">IF(AQ202=0,"",AQ202)</f>
        <v>3</v>
      </c>
      <c r="S202" s="347" t="str">
        <f t="shared" si="241"/>
        <v/>
      </c>
      <c r="T202" s="347">
        <f t="shared" si="241"/>
        <v>8</v>
      </c>
      <c r="U202" s="347" t="str">
        <f t="shared" si="241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VLOOKUP($AA182,Schlüssel!$A$5:$DG$14,103)</f>
        <v>1</v>
      </c>
      <c r="AD202" s="372"/>
      <c r="AE202" s="371">
        <f>VLOOKUP($AA182,Schlüssel!$A$5:$EK$14,104)</f>
        <v>5</v>
      </c>
      <c r="AF202" s="372"/>
      <c r="AG202" s="371">
        <f>VLOOKUP($AA182,Schlüssel!$A$5:$EK$14,105)</f>
        <v>9</v>
      </c>
      <c r="AH202" s="372"/>
      <c r="AI202" s="371">
        <f>VLOOKUP($AA182,Schlüssel!$A$5:$EK$14,106)</f>
        <v>2</v>
      </c>
      <c r="AJ202" s="372"/>
      <c r="AK202" s="371">
        <f>VLOOKUP($AA182,Schlüssel!$A$5:$EK$14,107)</f>
        <v>10</v>
      </c>
      <c r="AL202" s="372"/>
      <c r="AM202" s="371">
        <f>VLOOKUP($AA182,Schlüssel!$A$5:$EK$14,108)</f>
        <v>4</v>
      </c>
      <c r="AN202" s="372"/>
      <c r="AO202" s="371">
        <f>VLOOKUP($AA182,Schlüssel!$A$5:$EK$14,109)</f>
        <v>6</v>
      </c>
      <c r="AP202" s="372"/>
      <c r="AQ202" s="371">
        <f>VLOOKUP($AA182,Schlüssel!$A$5:$EK$14,110)</f>
        <v>3</v>
      </c>
      <c r="AR202" s="372"/>
      <c r="AS202" s="371">
        <f>VLOOKUP($AA182,Schlüssel!$A$5:$EK$14,111)</f>
        <v>8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4" t="str">
        <f t="shared" si="242"/>
        <v>BC Comet Nürnberg</v>
      </c>
      <c r="E203" s="345" t="str">
        <f t="shared" si="242"/>
        <v/>
      </c>
      <c r="F203" s="344" t="str">
        <f t="shared" si="242"/>
        <v>RW Lichtenhof Stein 1</v>
      </c>
      <c r="G203" s="345" t="str">
        <f t="shared" si="242"/>
        <v/>
      </c>
      <c r="H203" s="344" t="str">
        <f t="shared" si="242"/>
        <v>Bowlinghaus Bamberg 1</v>
      </c>
      <c r="I203" s="345" t="str">
        <f t="shared" si="242"/>
        <v/>
      </c>
      <c r="J203" s="344" t="str">
        <f t="shared" si="242"/>
        <v>Bajuwaren München 1</v>
      </c>
      <c r="K203" s="345" t="str">
        <f t="shared" si="242"/>
        <v/>
      </c>
      <c r="L203" s="344" t="str">
        <f t="shared" si="241"/>
        <v>High Roller Rosenheim 1</v>
      </c>
      <c r="M203" s="345" t="str">
        <f t="shared" si="241"/>
        <v/>
      </c>
      <c r="N203" s="344" t="str">
        <f t="shared" si="241"/>
        <v>SG DJK Rimpar</v>
      </c>
      <c r="O203" s="345" t="str">
        <f t="shared" si="241"/>
        <v/>
      </c>
      <c r="P203" s="344" t="str">
        <f t="shared" si="241"/>
        <v>SG Rottendorf 1</v>
      </c>
      <c r="Q203" s="345" t="str">
        <f t="shared" si="241"/>
        <v/>
      </c>
      <c r="R203" s="344" t="str">
        <f t="shared" si="241"/>
        <v>BK München 3</v>
      </c>
      <c r="S203" s="345" t="str">
        <f t="shared" si="241"/>
        <v/>
      </c>
      <c r="T203" s="344" t="str">
        <f t="shared" si="241"/>
        <v>BC EMAX Unterföhring 2</v>
      </c>
      <c r="U203" s="345" t="str">
        <f t="shared" si="241"/>
        <v/>
      </c>
      <c r="V203" s="346"/>
      <c r="W203" s="346"/>
      <c r="AA203" s="90"/>
      <c r="AB203" s="86"/>
      <c r="AC203" s="344" t="str">
        <f>VLOOKUP(AC202,Schlüssel!$A$5:$K$14,2)</f>
        <v>BC Comet Nürnberg</v>
      </c>
      <c r="AD203" s="345"/>
      <c r="AE203" s="344" t="str">
        <f>VLOOKUP(AE202,Schlüssel!$A$5:$K$14,2)</f>
        <v>RW Lichtenhof Stein 1</v>
      </c>
      <c r="AF203" s="345"/>
      <c r="AG203" s="344" t="str">
        <f>VLOOKUP(AG202,Schlüssel!$A$5:$K$14,2)</f>
        <v>Bowlinghaus Bamberg 1</v>
      </c>
      <c r="AH203" s="345"/>
      <c r="AI203" s="344" t="str">
        <f>VLOOKUP(AI202,Schlüssel!$A$5:$K$14,2)</f>
        <v>Bajuwaren München 1</v>
      </c>
      <c r="AJ203" s="345"/>
      <c r="AK203" s="344" t="str">
        <f>VLOOKUP(AK202,Schlüssel!$A$5:$K$14,2)</f>
        <v>High Roller Rosenheim 1</v>
      </c>
      <c r="AL203" s="345"/>
      <c r="AM203" s="344" t="str">
        <f>VLOOKUP(AM202,Schlüssel!$A$5:$K$14,2)</f>
        <v>SG DJK Rimpar</v>
      </c>
      <c r="AN203" s="345"/>
      <c r="AO203" s="344" t="str">
        <f>VLOOKUP(AO202,Schlüssel!$A$5:$K$14,2)</f>
        <v>SG Rottendorf 1</v>
      </c>
      <c r="AP203" s="345"/>
      <c r="AQ203" s="344" t="str">
        <f>VLOOKUP(AQ202,Schlüssel!$A$5:$K$14,2)</f>
        <v>BK München 3</v>
      </c>
      <c r="AR203" s="345"/>
      <c r="AS203" s="344" t="str">
        <f>VLOOKUP(AS202,Schlüssel!$A$5:$K$14,2)</f>
        <v>BC EMAX Unterföhring 2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2" t="str">
        <f t="shared" si="242"/>
        <v/>
      </c>
      <c r="E204" s="342" t="str">
        <f t="shared" si="242"/>
        <v/>
      </c>
      <c r="F204" s="342" t="str">
        <f t="shared" si="242"/>
        <v/>
      </c>
      <c r="G204" s="342" t="str">
        <f t="shared" si="242"/>
        <v/>
      </c>
      <c r="H204" s="342" t="str">
        <f t="shared" si="242"/>
        <v/>
      </c>
      <c r="I204" s="342" t="str">
        <f t="shared" si="242"/>
        <v/>
      </c>
      <c r="J204" s="342" t="str">
        <f t="shared" si="242"/>
        <v/>
      </c>
      <c r="K204" s="342" t="str">
        <f t="shared" si="242"/>
        <v/>
      </c>
      <c r="L204" s="342" t="str">
        <f t="shared" si="241"/>
        <v/>
      </c>
      <c r="M204" s="342" t="str">
        <f t="shared" si="241"/>
        <v/>
      </c>
      <c r="N204" s="342" t="str">
        <f t="shared" si="241"/>
        <v/>
      </c>
      <c r="O204" s="342" t="str">
        <f t="shared" si="241"/>
        <v/>
      </c>
      <c r="P204" s="342" t="str">
        <f t="shared" si="241"/>
        <v/>
      </c>
      <c r="Q204" s="342" t="str">
        <f t="shared" si="241"/>
        <v/>
      </c>
      <c r="R204" s="342" t="str">
        <f t="shared" si="241"/>
        <v/>
      </c>
      <c r="S204" s="342" t="str">
        <f t="shared" si="241"/>
        <v/>
      </c>
      <c r="T204" s="342" t="str">
        <f t="shared" si="241"/>
        <v/>
      </c>
      <c r="U204" s="343" t="str">
        <f t="shared" si="241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ref="B205:C209" si="243">IF(AA205=0,"",AA205)</f>
        <v>Spieler 1</v>
      </c>
      <c r="C205" s="367" t="str">
        <f t="shared" si="243"/>
        <v/>
      </c>
      <c r="D205" s="340">
        <f>IF(AC205=301,"",AC205)</f>
        <v>0</v>
      </c>
      <c r="E205" s="340" t="str">
        <f>IF(AD205=0,"",AD205)</f>
        <v/>
      </c>
      <c r="F205" s="340">
        <f>IF(AE205=301,"",AE205)</f>
        <v>0</v>
      </c>
      <c r="G205" s="340" t="str">
        <f>IF(AF205=0,"",AF205)</f>
        <v/>
      </c>
      <c r="H205" s="340">
        <f>IF(AG205=301,"",AG205)</f>
        <v>0</v>
      </c>
      <c r="I205" s="340" t="str">
        <f>IF(AH205=0,"",AH205)</f>
        <v/>
      </c>
      <c r="J205" s="340">
        <f>IF(AI205=301,"",AI205)</f>
        <v>0</v>
      </c>
      <c r="K205" s="340" t="str">
        <f>IF(AJ205=0,"",AJ205)</f>
        <v/>
      </c>
      <c r="L205" s="340">
        <f>IF(AK205=301,"",AK205)</f>
        <v>0</v>
      </c>
      <c r="M205" s="340" t="str">
        <f>IF(AL205=0,"",AL205)</f>
        <v/>
      </c>
      <c r="N205" s="340">
        <f>IF(AM205=301,"",AM205)</f>
        <v>0</v>
      </c>
      <c r="O205" s="340" t="str">
        <f>IF(AN205=0,"",AN205)</f>
        <v/>
      </c>
      <c r="P205" s="340">
        <f>IF(AO205=301,"",AO205)</f>
        <v>0</v>
      </c>
      <c r="Q205" s="340" t="str">
        <f>IF(AP205=0,"",AP205)</f>
        <v/>
      </c>
      <c r="R205" s="340">
        <f>IF(AQ205=301,"",AQ205)</f>
        <v>0</v>
      </c>
      <c r="S205" s="340" t="str">
        <f>IF(AR205=0,"",AR205)</f>
        <v/>
      </c>
      <c r="T205" s="340">
        <f>IF(AS205=301,"",AS205)</f>
        <v>0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0</v>
      </c>
      <c r="AD205" s="374"/>
      <c r="AE205" s="373">
        <f>ABS(INDEX(AE:AE,MATCH(AE202,$AA:$AA,0)+5)+INDEX(AE:AE,MATCH(AE202,$AA:$AA,0)+6)+INDEX(AE:AE,MATCH(AE202,$AA:$AA,0)+7))</f>
        <v>0</v>
      </c>
      <c r="AF205" s="374"/>
      <c r="AG205" s="373">
        <f>ABS(INDEX(AG:AG,MATCH(AG202,$AA:$AA,0)+5)+INDEX(AG:AG,MATCH(AG202,$AA:$AA,0)+6)+INDEX(AG:AG,MATCH(AG202,$AA:$AA,0)+7))</f>
        <v>0</v>
      </c>
      <c r="AH205" s="374"/>
      <c r="AI205" s="373">
        <f>ABS(INDEX(AI:AI,MATCH(AI202,$AA:$AA,0)+5)+INDEX(AI:AI,MATCH(AI202,$AA:$AA,0)+6)+INDEX(AI:AI,MATCH(AI202,$AA:$AA,0)+7))</f>
        <v>0</v>
      </c>
      <c r="AJ205" s="374"/>
      <c r="AK205" s="373">
        <f>ABS(INDEX(AK:AK,MATCH(AK202,$AA:$AA,0)+5)+INDEX(AK:AK,MATCH(AK202,$AA:$AA,0)+6)+INDEX(AK:AK,MATCH(AK202,$AA:$AA,0)+7))</f>
        <v>0</v>
      </c>
      <c r="AL205" s="374"/>
      <c r="AM205" s="373">
        <f>ABS(INDEX(AM:AM,MATCH(AM202,$AA:$AA,0)+5)+INDEX(AM:AM,MATCH(AM202,$AA:$AA,0)+6)+INDEX(AM:AM,MATCH(AM202,$AA:$AA,0)+7))</f>
        <v>0</v>
      </c>
      <c r="AN205" s="374"/>
      <c r="AO205" s="373">
        <f>ABS(INDEX(AO:AO,MATCH(AO202,$AA:$AA,0)+5)+INDEX(AO:AO,MATCH(AO202,$AA:$AA,0)+6)+INDEX(AO:AO,MATCH(AO202,$AA:$AA,0)+7))</f>
        <v>0</v>
      </c>
      <c r="AP205" s="374"/>
      <c r="AQ205" s="373">
        <f>ABS(INDEX(AQ:AQ,MATCH(AQ202,$AA:$AA,0)+5)+INDEX(AQ:AQ,MATCH(AQ202,$AA:$AA,0)+6)+INDEX(AQ:AQ,MATCH(AQ202,$AA:$AA,0)+7))</f>
        <v>0</v>
      </c>
      <c r="AR205" s="374"/>
      <c r="AS205" s="373">
        <f>ABS(INDEX(AS:AS,MATCH(AS202,$AA:$AA,0)+5)+INDEX(AS:AS,MATCH(AS202,$AA:$AA,0)+6)+INDEX(AS:AS,MATCH(AS202,$AA:$AA,0)+7))</f>
        <v>0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43"/>
        <v>Spieler 2</v>
      </c>
      <c r="C206" s="367" t="str">
        <f t="shared" si="243"/>
        <v/>
      </c>
      <c r="D206" s="340">
        <f>IF(AC206=301,"",AC206)</f>
        <v>0</v>
      </c>
      <c r="E206" s="340" t="str">
        <f>IF(AD206=0,"",AD206)</f>
        <v/>
      </c>
      <c r="F206" s="340">
        <f>IF(AE206=301,"",AE206)</f>
        <v>0</v>
      </c>
      <c r="G206" s="340" t="str">
        <f>IF(AF206=0,"",AF206)</f>
        <v/>
      </c>
      <c r="H206" s="340">
        <f>IF(AG206=301,"",AG206)</f>
        <v>0</v>
      </c>
      <c r="I206" s="340" t="str">
        <f>IF(AH206=0,"",AH206)</f>
        <v/>
      </c>
      <c r="J206" s="340">
        <f>IF(AI206=301,"",AI206)</f>
        <v>0</v>
      </c>
      <c r="K206" s="340" t="str">
        <f>IF(AJ206=0,"",AJ206)</f>
        <v/>
      </c>
      <c r="L206" s="340">
        <f>IF(AK206=301,"",AK206)</f>
        <v>0</v>
      </c>
      <c r="M206" s="340" t="str">
        <f>IF(AL206=0,"",AL206)</f>
        <v/>
      </c>
      <c r="N206" s="340">
        <f>IF(AM206=301,"",AM206)</f>
        <v>0</v>
      </c>
      <c r="O206" s="340" t="str">
        <f>IF(AN206=0,"",AN206)</f>
        <v/>
      </c>
      <c r="P206" s="340">
        <f>IF(AO206=301,"",AO206)</f>
        <v>0</v>
      </c>
      <c r="Q206" s="340" t="str">
        <f>IF(AP206=0,"",AP206)</f>
        <v/>
      </c>
      <c r="R206" s="340">
        <f>IF(AQ206=301,"",AQ206)</f>
        <v>0</v>
      </c>
      <c r="S206" s="340" t="str">
        <f>IF(AR206=0,"",AR206)</f>
        <v/>
      </c>
      <c r="T206" s="340">
        <f>IF(AS206=301,"",AS206)</f>
        <v>0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0</v>
      </c>
      <c r="AD206" s="376"/>
      <c r="AE206" s="375">
        <f>ABS(INDEX(AE:AE,MATCH(AE202,$AA:$AA,0)+8)+INDEX(AE:AE,MATCH(AE202,$AA:$AA,0)+9)+INDEX(AE:AE,MATCH(AE202,$AA:$AA,0)+10))</f>
        <v>0</v>
      </c>
      <c r="AF206" s="376"/>
      <c r="AG206" s="375">
        <f>ABS(INDEX(AG:AG,MATCH(AG202,$AA:$AA,0)+8)+INDEX(AG:AG,MATCH(AG202,$AA:$AA,0)+9)+INDEX(AG:AG,MATCH(AG202,$AA:$AA,0)+10))</f>
        <v>0</v>
      </c>
      <c r="AH206" s="376"/>
      <c r="AI206" s="375">
        <f>ABS(INDEX(AI:AI,MATCH(AI202,$AA:$AA,0)+8)+INDEX(AI:AI,MATCH(AI202,$AA:$AA,0)+9)+INDEX(AI:AI,MATCH(AI202,$AA:$AA,0)+10))</f>
        <v>0</v>
      </c>
      <c r="AJ206" s="376"/>
      <c r="AK206" s="375">
        <f>ABS(INDEX(AK:AK,MATCH(AK202,$AA:$AA,0)+8)+INDEX(AK:AK,MATCH(AK202,$AA:$AA,0)+9)+INDEX(AK:AK,MATCH(AK202,$AA:$AA,0)+10))</f>
        <v>0</v>
      </c>
      <c r="AL206" s="376"/>
      <c r="AM206" s="375">
        <f>ABS(INDEX(AM:AM,MATCH(AM202,$AA:$AA,0)+8)+INDEX(AM:AM,MATCH(AM202,$AA:$AA,0)+9)+INDEX(AM:AM,MATCH(AM202,$AA:$AA,0)+10))</f>
        <v>0</v>
      </c>
      <c r="AN206" s="376"/>
      <c r="AO206" s="375">
        <f>ABS(INDEX(AO:AO,MATCH(AO202,$AA:$AA,0)+8)+INDEX(AO:AO,MATCH(AO202,$AA:$AA,0)+9)+INDEX(AO:AO,MATCH(AO202,$AA:$AA,0)+10))</f>
        <v>0</v>
      </c>
      <c r="AP206" s="376"/>
      <c r="AQ206" s="375">
        <f>ABS(INDEX(AQ:AQ,MATCH(AQ202,$AA:$AA,0)+8)+INDEX(AQ:AQ,MATCH(AQ202,$AA:$AA,0)+9)+INDEX(AQ:AQ,MATCH(AQ202,$AA:$AA,0)+10))</f>
        <v>0</v>
      </c>
      <c r="AR206" s="376"/>
      <c r="AS206" s="375">
        <f>ABS(INDEX(AS:AS,MATCH(AS202,$AA:$AA,0)+8)+INDEX(AS:AS,MATCH(AS202,$AA:$AA,0)+9)+INDEX(AS:AS,MATCH(AS202,$AA:$AA,0)+10))</f>
        <v>0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43"/>
        <v>Spieler 3</v>
      </c>
      <c r="C207" s="367" t="str">
        <f t="shared" si="243"/>
        <v/>
      </c>
      <c r="D207" s="340">
        <f>IF(AC207=301,"",AC207)</f>
        <v>0</v>
      </c>
      <c r="E207" s="340" t="str">
        <f>IF(AD207=0,"",AD207)</f>
        <v/>
      </c>
      <c r="F207" s="340">
        <f>IF(AE207=301,"",AE207)</f>
        <v>0</v>
      </c>
      <c r="G207" s="340" t="str">
        <f>IF(AF207=0,"",AF207)</f>
        <v/>
      </c>
      <c r="H207" s="340">
        <f>IF(AG207=301,"",AG207)</f>
        <v>0</v>
      </c>
      <c r="I207" s="340" t="str">
        <f>IF(AH207=0,"",AH207)</f>
        <v/>
      </c>
      <c r="J207" s="340">
        <f>IF(AI207=301,"",AI207)</f>
        <v>0</v>
      </c>
      <c r="K207" s="340" t="str">
        <f>IF(AJ207=0,"",AJ207)</f>
        <v/>
      </c>
      <c r="L207" s="340">
        <f>IF(AK207=301,"",AK207)</f>
        <v>0</v>
      </c>
      <c r="M207" s="340" t="str">
        <f>IF(AL207=0,"",AL207)</f>
        <v/>
      </c>
      <c r="N207" s="340">
        <f>IF(AM207=301,"",AM207)</f>
        <v>0</v>
      </c>
      <c r="O207" s="340" t="str">
        <f>IF(AN207=0,"",AN207)</f>
        <v/>
      </c>
      <c r="P207" s="340">
        <f>IF(AO207=301,"",AO207)</f>
        <v>0</v>
      </c>
      <c r="Q207" s="340" t="str">
        <f>IF(AP207=0,"",AP207)</f>
        <v/>
      </c>
      <c r="R207" s="340">
        <f>IF(AQ207=301,"",AQ207)</f>
        <v>0</v>
      </c>
      <c r="S207" s="340" t="str">
        <f>IF(AR207=0,"",AR207)</f>
        <v/>
      </c>
      <c r="T207" s="340">
        <f>IF(AS207=301,"",AS207)</f>
        <v>0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0</v>
      </c>
      <c r="AD207" s="376"/>
      <c r="AE207" s="375">
        <f>ABS(INDEX(AE:AE,MATCH(AE202,$AA:$AA,0)+11)+INDEX(AE:AE,MATCH(AE202,$AA:$AA,0)+12)+INDEX(AE:AE,MATCH(AE202,$AA:$AA,0)+13))</f>
        <v>0</v>
      </c>
      <c r="AF207" s="376"/>
      <c r="AG207" s="375">
        <f>ABS(INDEX(AG:AG,MATCH(AG202,$AA:$AA,0)+11)+INDEX(AG:AG,MATCH(AG202,$AA:$AA,0)+12)+INDEX(AG:AG,MATCH(AG202,$AA:$AA,0)+13))</f>
        <v>0</v>
      </c>
      <c r="AH207" s="376"/>
      <c r="AI207" s="375">
        <f>ABS(INDEX(AI:AI,MATCH(AI202,$AA:$AA,0)+11)+INDEX(AI:AI,MATCH(AI202,$AA:$AA,0)+12)+INDEX(AI:AI,MATCH(AI202,$AA:$AA,0)+13))</f>
        <v>0</v>
      </c>
      <c r="AJ207" s="376"/>
      <c r="AK207" s="375">
        <f>ABS(INDEX(AK:AK,MATCH(AK202,$AA:$AA,0)+11)+INDEX(AK:AK,MATCH(AK202,$AA:$AA,0)+12)+INDEX(AK:AK,MATCH(AK202,$AA:$AA,0)+13))</f>
        <v>0</v>
      </c>
      <c r="AL207" s="376"/>
      <c r="AM207" s="375">
        <f>ABS(INDEX(AM:AM,MATCH(AM202,$AA:$AA,0)+11)+INDEX(AM:AM,MATCH(AM202,$AA:$AA,0)+12)+INDEX(AM:AM,MATCH(AM202,$AA:$AA,0)+13))</f>
        <v>0</v>
      </c>
      <c r="AN207" s="376"/>
      <c r="AO207" s="375">
        <f>ABS(INDEX(AO:AO,MATCH(AO202,$AA:$AA,0)+11)+INDEX(AO:AO,MATCH(AO202,$AA:$AA,0)+12)+INDEX(AO:AO,MATCH(AO202,$AA:$AA,0)+13))</f>
        <v>0</v>
      </c>
      <c r="AP207" s="376"/>
      <c r="AQ207" s="375">
        <f>ABS(INDEX(AQ:AQ,MATCH(AQ202,$AA:$AA,0)+11)+INDEX(AQ:AQ,MATCH(AQ202,$AA:$AA,0)+12)+INDEX(AQ:AQ,MATCH(AQ202,$AA:$AA,0)+13))</f>
        <v>0</v>
      </c>
      <c r="AR207" s="376"/>
      <c r="AS207" s="375">
        <f>ABS(INDEX(AS:AS,MATCH(AS202,$AA:$AA,0)+11)+INDEX(AS:AS,MATCH(AS202,$AA:$AA,0)+12)+INDEX(AS:AS,MATCH(AS202,$AA:$AA,0)+13))</f>
        <v>0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43"/>
        <v>Spieler 4</v>
      </c>
      <c r="C208" s="367" t="str">
        <f t="shared" si="243"/>
        <v/>
      </c>
      <c r="D208" s="340">
        <f>IF(AC208=301,"",AC208)</f>
        <v>0</v>
      </c>
      <c r="E208" s="340" t="str">
        <f>IF(AD208=0,"",AD208)</f>
        <v/>
      </c>
      <c r="F208" s="340">
        <f>IF(AE208=301,"",AE208)</f>
        <v>0</v>
      </c>
      <c r="G208" s="340" t="str">
        <f>IF(AF208=0,"",AF208)</f>
        <v/>
      </c>
      <c r="H208" s="340">
        <f>IF(AG208=301,"",AG208)</f>
        <v>0</v>
      </c>
      <c r="I208" s="340" t="str">
        <f>IF(AH208=0,"",AH208)</f>
        <v/>
      </c>
      <c r="J208" s="340">
        <f>IF(AI208=301,"",AI208)</f>
        <v>0</v>
      </c>
      <c r="K208" s="340" t="str">
        <f>IF(AJ208=0,"",AJ208)</f>
        <v/>
      </c>
      <c r="L208" s="340">
        <f>IF(AK208=301,"",AK208)</f>
        <v>0</v>
      </c>
      <c r="M208" s="340" t="str">
        <f>IF(AL208=0,"",AL208)</f>
        <v/>
      </c>
      <c r="N208" s="340">
        <f>IF(AM208=301,"",AM208)</f>
        <v>0</v>
      </c>
      <c r="O208" s="340" t="str">
        <f>IF(AN208=0,"",AN208)</f>
        <v/>
      </c>
      <c r="P208" s="340">
        <f>IF(AO208=301,"",AO208)</f>
        <v>0</v>
      </c>
      <c r="Q208" s="340" t="str">
        <f>IF(AP208=0,"",AP208)</f>
        <v/>
      </c>
      <c r="R208" s="340">
        <f>IF(AQ208=301,"",AQ208)</f>
        <v>0</v>
      </c>
      <c r="S208" s="340" t="str">
        <f>IF(AR208=0,"",AR208)</f>
        <v/>
      </c>
      <c r="T208" s="340">
        <f>IF(AS208=301,"",AS208)</f>
        <v>0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0</v>
      </c>
      <c r="AD208" s="376"/>
      <c r="AE208" s="375">
        <f>ABS(INDEX(AE:AE,MATCH(AE202,$AA:$AA,0)+14)+INDEX(AE:AE,MATCH(AE202,$AA:$AA,0)+15)+INDEX(AE:AE,MATCH(AE202,$AA:$AA,0)+16))</f>
        <v>0</v>
      </c>
      <c r="AF208" s="376"/>
      <c r="AG208" s="375">
        <f>ABS(INDEX(AG:AG,MATCH(AG202,$AA:$AA,0)+14)+INDEX(AG:AG,MATCH(AG202,$AA:$AA,0)+15)+INDEX(AG:AG,MATCH(AG202,$AA:$AA,0)+16))</f>
        <v>0</v>
      </c>
      <c r="AH208" s="376"/>
      <c r="AI208" s="375">
        <f>ABS(INDEX(AI:AI,MATCH(AI202,$AA:$AA,0)+14)+INDEX(AI:AI,MATCH(AI202,$AA:$AA,0)+15)+INDEX(AI:AI,MATCH(AI202,$AA:$AA,0)+16))</f>
        <v>0</v>
      </c>
      <c r="AJ208" s="376"/>
      <c r="AK208" s="375">
        <f>ABS(INDEX(AK:AK,MATCH(AK202,$AA:$AA,0)+14)+INDEX(AK:AK,MATCH(AK202,$AA:$AA,0)+15)+INDEX(AK:AK,MATCH(AK202,$AA:$AA,0)+16))</f>
        <v>0</v>
      </c>
      <c r="AL208" s="376"/>
      <c r="AM208" s="375">
        <f>ABS(INDEX(AM:AM,MATCH(AM202,$AA:$AA,0)+14)+INDEX(AM:AM,MATCH(AM202,$AA:$AA,0)+15)+INDEX(AM:AM,MATCH(AM202,$AA:$AA,0)+16))</f>
        <v>0</v>
      </c>
      <c r="AN208" s="376"/>
      <c r="AO208" s="375">
        <f>ABS(INDEX(AO:AO,MATCH(AO202,$AA:$AA,0)+14)+INDEX(AO:AO,MATCH(AO202,$AA:$AA,0)+15)+INDEX(AO:AO,MATCH(AO202,$AA:$AA,0)+16))</f>
        <v>0</v>
      </c>
      <c r="AP208" s="376"/>
      <c r="AQ208" s="375">
        <f>ABS(INDEX(AQ:AQ,MATCH(AQ202,$AA:$AA,0)+14)+INDEX(AQ:AQ,MATCH(AQ202,$AA:$AA,0)+15)+INDEX(AQ:AQ,MATCH(AQ202,$AA:$AA,0)+16))</f>
        <v>0</v>
      </c>
      <c r="AR208" s="376"/>
      <c r="AS208" s="375">
        <f>ABS(INDEX(AS:AS,MATCH(AS202,$AA:$AA,0)+14)+INDEX(AS:AS,MATCH(AS202,$AA:$AA,0)+15)+INDEX(AS:AS,MATCH(AS202,$AA:$AA,0)+16))</f>
        <v>0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43"/>
        <v>Gesamt</v>
      </c>
      <c r="C209" s="356" t="str">
        <f t="shared" si="243"/>
        <v/>
      </c>
      <c r="D209" s="339">
        <f>IF(AC209=1505,"",AC209)</f>
        <v>0</v>
      </c>
      <c r="E209" s="339" t="str">
        <f>IF(AD209=0,"",AD209)</f>
        <v/>
      </c>
      <c r="F209" s="339">
        <f>IF(AE209=1505,"",AE209)</f>
        <v>0</v>
      </c>
      <c r="G209" s="339" t="str">
        <f>IF(AF209=0,"",AF209)</f>
        <v/>
      </c>
      <c r="H209" s="339">
        <f>IF(AG209=1505,"",AG209)</f>
        <v>0</v>
      </c>
      <c r="I209" s="339" t="str">
        <f>IF(AH209=0,"",AH209)</f>
        <v/>
      </c>
      <c r="J209" s="339">
        <f>IF(AI209=1505,"",AI209)</f>
        <v>0</v>
      </c>
      <c r="K209" s="339" t="str">
        <f>IF(AJ209=0,"",AJ209)</f>
        <v/>
      </c>
      <c r="L209" s="339">
        <f>IF(AK209=1505,"",AK209)</f>
        <v>0</v>
      </c>
      <c r="M209" s="339" t="str">
        <f>IF(AL209=0,"",AL209)</f>
        <v/>
      </c>
      <c r="N209" s="339">
        <f>IF(AM209=1505,"",AM209)</f>
        <v>0</v>
      </c>
      <c r="O209" s="339" t="str">
        <f>IF(AN209=0,"",AN209)</f>
        <v/>
      </c>
      <c r="P209" s="339">
        <f>IF(AO209=1505,"",AO209)</f>
        <v>0</v>
      </c>
      <c r="Q209" s="339" t="str">
        <f>IF(AP209=0,"",AP209)</f>
        <v/>
      </c>
      <c r="R209" s="339">
        <f>IF(AQ209=1505,"",AQ209)</f>
        <v>0</v>
      </c>
      <c r="S209" s="339" t="str">
        <f>IF(AR209=0,"",AR209)</f>
        <v/>
      </c>
      <c r="T209" s="339">
        <f>IF(AS209=1505,"",AS209)</f>
        <v>0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0</v>
      </c>
      <c r="AD209" s="356"/>
      <c r="AE209" s="355">
        <f>SUM(AE205:AE208)</f>
        <v>0</v>
      </c>
      <c r="AF209" s="356"/>
      <c r="AG209" s="355">
        <f>SUM(AG205:AG208)</f>
        <v>0</v>
      </c>
      <c r="AH209" s="356"/>
      <c r="AI209" s="355">
        <f>SUM(AI205:AI208)</f>
        <v>0</v>
      </c>
      <c r="AJ209" s="356"/>
      <c r="AK209" s="355">
        <f>SUM(AK205:AK208)</f>
        <v>0</v>
      </c>
      <c r="AL209" s="356"/>
      <c r="AM209" s="355">
        <f>SUM(AM205:AM208)</f>
        <v>0</v>
      </c>
      <c r="AN209" s="356"/>
      <c r="AO209" s="355">
        <f>SUM(AO205:AO208)</f>
        <v>0</v>
      </c>
      <c r="AP209" s="356"/>
      <c r="AQ209" s="355">
        <f>SUM(AQ205:AQ208)</f>
        <v>0</v>
      </c>
      <c r="AR209" s="356"/>
      <c r="AS209" s="355">
        <f>SUM(AS205:AS208)</f>
        <v>0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05.04./06.04.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05.04./06.04.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Dettelbach Extreme Bowlingarena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9">
        <f>IF(AD217="","",AD217)</f>
        <v>0</v>
      </c>
      <c r="F217" s="75" t="str">
        <f t="shared" ref="F217:F230" si="244">IF(AE217=0,"",AE217)</f>
        <v/>
      </c>
      <c r="G217" s="349">
        <f>IF(AF217="","",AF217)</f>
        <v>0</v>
      </c>
      <c r="H217" s="75" t="str">
        <f t="shared" ref="H217:H230" si="245">IF(AG217=0,"",AG217)</f>
        <v/>
      </c>
      <c r="I217" s="349">
        <f>IF(AH217="","",AH217)</f>
        <v>0</v>
      </c>
      <c r="J217" s="75" t="str">
        <f t="shared" ref="J217:J230" si="246">IF(AI217=0,"",AI217)</f>
        <v/>
      </c>
      <c r="K217" s="349">
        <f>IF(AJ217="","",AJ217)</f>
        <v>0</v>
      </c>
      <c r="L217" s="75" t="str">
        <f t="shared" ref="L217:L230" si="247">IF(AK217=0,"",AK217)</f>
        <v/>
      </c>
      <c r="M217" s="349">
        <f>IF(AL217="","",AL217)</f>
        <v>0</v>
      </c>
      <c r="N217" s="75" t="str">
        <f>IF(AM217=0,"",AM217)</f>
        <v/>
      </c>
      <c r="O217" s="349">
        <f>IF(AN217="","",AN217)</f>
        <v>0</v>
      </c>
      <c r="P217" s="75" t="str">
        <f t="shared" ref="P217:P230" si="248">IF(AO217=0,"",AO217)</f>
        <v/>
      </c>
      <c r="Q217" s="349">
        <f>IF(AP217="","",AP217)</f>
        <v>0</v>
      </c>
      <c r="R217" s="75" t="str">
        <f t="shared" ref="R217:R230" si="249">IF(AQ217=0,"",AQ217)</f>
        <v/>
      </c>
      <c r="S217" s="349">
        <f>IF(AR217="","",AR217)</f>
        <v>0</v>
      </c>
      <c r="T217" s="75" t="str">
        <f t="shared" ref="T217:T230" si="250">IF(AS217=0,"",AS217)</f>
        <v/>
      </c>
      <c r="U217" s="349">
        <f>IF(AT217="","",AT217)</f>
        <v>0</v>
      </c>
      <c r="V217" s="75" t="str">
        <f t="shared" ref="V217:V230" si="251">IF(AU217=0,"",AU217)</f>
        <v/>
      </c>
      <c r="W217" s="349">
        <f>IF(AV217="","",AV217)</f>
        <v>0</v>
      </c>
      <c r="Z217" s="352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69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0"/>
      <c r="F218" s="78" t="str">
        <f t="shared" si="244"/>
        <v/>
      </c>
      <c r="G218" s="350"/>
      <c r="H218" s="78" t="str">
        <f t="shared" si="245"/>
        <v/>
      </c>
      <c r="I218" s="350"/>
      <c r="J218" s="78" t="str">
        <f t="shared" si="246"/>
        <v/>
      </c>
      <c r="K218" s="350"/>
      <c r="L218" s="78" t="str">
        <f t="shared" si="247"/>
        <v/>
      </c>
      <c r="M218" s="350"/>
      <c r="N218" s="78" t="str">
        <f t="shared" ref="N218:N230" si="264">IF(AM218=0,"",AM218)</f>
        <v/>
      </c>
      <c r="O218" s="350"/>
      <c r="P218" s="78" t="str">
        <f t="shared" si="248"/>
        <v/>
      </c>
      <c r="Q218" s="350"/>
      <c r="R218" s="78" t="str">
        <f t="shared" si="249"/>
        <v/>
      </c>
      <c r="S218" s="350"/>
      <c r="T218" s="78" t="str">
        <f t="shared" si="250"/>
        <v/>
      </c>
      <c r="U218" s="350"/>
      <c r="V218" s="78" t="str">
        <f t="shared" si="251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0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1"/>
      <c r="F219" s="69" t="str">
        <f t="shared" si="244"/>
        <v/>
      </c>
      <c r="G219" s="351"/>
      <c r="H219" s="69" t="str">
        <f t="shared" si="245"/>
        <v/>
      </c>
      <c r="I219" s="351"/>
      <c r="J219" s="69" t="str">
        <f t="shared" si="246"/>
        <v/>
      </c>
      <c r="K219" s="351"/>
      <c r="L219" s="69" t="str">
        <f t="shared" si="247"/>
        <v/>
      </c>
      <c r="M219" s="351"/>
      <c r="N219" s="69" t="str">
        <f t="shared" si="264"/>
        <v/>
      </c>
      <c r="O219" s="351"/>
      <c r="P219" s="69" t="str">
        <f t="shared" si="248"/>
        <v/>
      </c>
      <c r="Q219" s="351"/>
      <c r="R219" s="69" t="str">
        <f t="shared" si="249"/>
        <v/>
      </c>
      <c r="S219" s="351"/>
      <c r="T219" s="69" t="str">
        <f t="shared" si="250"/>
        <v/>
      </c>
      <c r="U219" s="351"/>
      <c r="V219" s="69" t="str">
        <f t="shared" si="251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68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9">
        <f>IF(AD220="","",AD220)</f>
        <v>0</v>
      </c>
      <c r="F220" s="75" t="str">
        <f t="shared" si="244"/>
        <v/>
      </c>
      <c r="G220" s="349">
        <f>IF(AF220="","",AF220)</f>
        <v>0</v>
      </c>
      <c r="H220" s="75" t="str">
        <f t="shared" si="245"/>
        <v/>
      </c>
      <c r="I220" s="349">
        <f>IF(AH220="","",AH220)</f>
        <v>0</v>
      </c>
      <c r="J220" s="75" t="str">
        <f t="shared" si="246"/>
        <v/>
      </c>
      <c r="K220" s="349">
        <f>IF(AJ220="","",AJ220)</f>
        <v>0</v>
      </c>
      <c r="L220" s="75" t="str">
        <f t="shared" si="247"/>
        <v/>
      </c>
      <c r="M220" s="349">
        <f>IF(AL220="","",AL220)</f>
        <v>0</v>
      </c>
      <c r="N220" s="75" t="str">
        <f t="shared" si="264"/>
        <v/>
      </c>
      <c r="O220" s="349">
        <f>IF(AN220="","",AN220)</f>
        <v>0</v>
      </c>
      <c r="P220" s="75" t="str">
        <f t="shared" si="248"/>
        <v/>
      </c>
      <c r="Q220" s="349">
        <f>IF(AP220="","",AP220)</f>
        <v>0</v>
      </c>
      <c r="R220" s="75" t="str">
        <f t="shared" si="249"/>
        <v/>
      </c>
      <c r="S220" s="349">
        <f>IF(AR220="","",AR220)</f>
        <v>0</v>
      </c>
      <c r="T220" s="75" t="str">
        <f t="shared" si="250"/>
        <v/>
      </c>
      <c r="U220" s="349">
        <f>IF(AT220="","",AT220)</f>
        <v>0</v>
      </c>
      <c r="V220" s="75" t="str">
        <f t="shared" si="251"/>
        <v/>
      </c>
      <c r="W220" s="349">
        <f>IF(AV220="","",AV220)</f>
        <v>0</v>
      </c>
      <c r="Z220" s="352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69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50"/>
      <c r="F221" s="78" t="str">
        <f t="shared" si="244"/>
        <v/>
      </c>
      <c r="G221" s="350"/>
      <c r="H221" s="78" t="str">
        <f t="shared" si="245"/>
        <v/>
      </c>
      <c r="I221" s="350"/>
      <c r="J221" s="78" t="str">
        <f t="shared" si="246"/>
        <v/>
      </c>
      <c r="K221" s="350"/>
      <c r="L221" s="78" t="str">
        <f t="shared" si="247"/>
        <v/>
      </c>
      <c r="M221" s="350"/>
      <c r="N221" s="78" t="str">
        <f t="shared" si="264"/>
        <v/>
      </c>
      <c r="O221" s="350"/>
      <c r="P221" s="78" t="str">
        <f t="shared" si="248"/>
        <v/>
      </c>
      <c r="Q221" s="350"/>
      <c r="R221" s="78" t="str">
        <f t="shared" si="249"/>
        <v/>
      </c>
      <c r="S221" s="350"/>
      <c r="T221" s="78" t="str">
        <f t="shared" si="250"/>
        <v/>
      </c>
      <c r="U221" s="350"/>
      <c r="V221" s="78" t="str">
        <f t="shared" si="251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0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1"/>
      <c r="F222" s="69" t="str">
        <f t="shared" si="244"/>
        <v/>
      </c>
      <c r="G222" s="351"/>
      <c r="H222" s="69" t="str">
        <f t="shared" si="245"/>
        <v/>
      </c>
      <c r="I222" s="351"/>
      <c r="J222" s="69" t="str">
        <f t="shared" si="246"/>
        <v/>
      </c>
      <c r="K222" s="351"/>
      <c r="L222" s="69" t="str">
        <f t="shared" si="247"/>
        <v/>
      </c>
      <c r="M222" s="351"/>
      <c r="N222" s="69" t="str">
        <f t="shared" si="264"/>
        <v/>
      </c>
      <c r="O222" s="351"/>
      <c r="P222" s="69" t="str">
        <f t="shared" si="248"/>
        <v/>
      </c>
      <c r="Q222" s="351"/>
      <c r="R222" s="69" t="str">
        <f t="shared" si="249"/>
        <v/>
      </c>
      <c r="S222" s="351"/>
      <c r="T222" s="69" t="str">
        <f t="shared" si="250"/>
        <v/>
      </c>
      <c r="U222" s="351"/>
      <c r="V222" s="69" t="str">
        <f t="shared" si="251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68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9">
        <f>IF(AD223="","",AD223)</f>
        <v>0</v>
      </c>
      <c r="F223" s="75" t="str">
        <f t="shared" si="244"/>
        <v/>
      </c>
      <c r="G223" s="349">
        <f>IF(AF223="","",AF223)</f>
        <v>0</v>
      </c>
      <c r="H223" s="75" t="str">
        <f t="shared" si="245"/>
        <v/>
      </c>
      <c r="I223" s="349">
        <f>IF(AH223="","",AH223)</f>
        <v>0</v>
      </c>
      <c r="J223" s="75" t="str">
        <f t="shared" si="246"/>
        <v/>
      </c>
      <c r="K223" s="349">
        <f>IF(AJ223="","",AJ223)</f>
        <v>0</v>
      </c>
      <c r="L223" s="75" t="str">
        <f t="shared" si="247"/>
        <v/>
      </c>
      <c r="M223" s="349">
        <f>IF(AL223="","",AL223)</f>
        <v>0</v>
      </c>
      <c r="N223" s="75" t="str">
        <f t="shared" si="264"/>
        <v/>
      </c>
      <c r="O223" s="349">
        <f>IF(AN223="","",AN223)</f>
        <v>0</v>
      </c>
      <c r="P223" s="75" t="str">
        <f t="shared" si="248"/>
        <v/>
      </c>
      <c r="Q223" s="349">
        <f>IF(AP223="","",AP223)</f>
        <v>0</v>
      </c>
      <c r="R223" s="75" t="str">
        <f t="shared" si="249"/>
        <v/>
      </c>
      <c r="S223" s="349">
        <f>IF(AR223="","",AR223)</f>
        <v>0</v>
      </c>
      <c r="T223" s="75" t="str">
        <f t="shared" si="250"/>
        <v/>
      </c>
      <c r="U223" s="349">
        <f>IF(AT223="","",AT223)</f>
        <v>0</v>
      </c>
      <c r="V223" s="75" t="str">
        <f t="shared" si="251"/>
        <v/>
      </c>
      <c r="W223" s="349">
        <f>IF(AV223="","",AV223)</f>
        <v>0</v>
      </c>
      <c r="Z223" s="352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69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0"/>
      <c r="F224" s="78" t="str">
        <f t="shared" si="244"/>
        <v/>
      </c>
      <c r="G224" s="350"/>
      <c r="H224" s="78" t="str">
        <f t="shared" si="245"/>
        <v/>
      </c>
      <c r="I224" s="350"/>
      <c r="J224" s="78" t="str">
        <f t="shared" si="246"/>
        <v/>
      </c>
      <c r="K224" s="350"/>
      <c r="L224" s="78" t="str">
        <f t="shared" si="247"/>
        <v/>
      </c>
      <c r="M224" s="350"/>
      <c r="N224" s="78" t="str">
        <f t="shared" si="264"/>
        <v/>
      </c>
      <c r="O224" s="350"/>
      <c r="P224" s="78" t="str">
        <f t="shared" si="248"/>
        <v/>
      </c>
      <c r="Q224" s="350"/>
      <c r="R224" s="78" t="str">
        <f t="shared" si="249"/>
        <v/>
      </c>
      <c r="S224" s="350"/>
      <c r="T224" s="78" t="str">
        <f t="shared" si="250"/>
        <v/>
      </c>
      <c r="U224" s="350"/>
      <c r="V224" s="78" t="str">
        <f t="shared" si="251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0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1"/>
      <c r="F225" s="69" t="str">
        <f t="shared" si="244"/>
        <v/>
      </c>
      <c r="G225" s="351"/>
      <c r="H225" s="69" t="str">
        <f t="shared" si="245"/>
        <v/>
      </c>
      <c r="I225" s="351"/>
      <c r="J225" s="69" t="str">
        <f t="shared" si="246"/>
        <v/>
      </c>
      <c r="K225" s="351"/>
      <c r="L225" s="69" t="str">
        <f t="shared" si="247"/>
        <v/>
      </c>
      <c r="M225" s="351"/>
      <c r="N225" s="69" t="str">
        <f t="shared" si="264"/>
        <v/>
      </c>
      <c r="O225" s="351"/>
      <c r="P225" s="69" t="str">
        <f t="shared" si="248"/>
        <v/>
      </c>
      <c r="Q225" s="351"/>
      <c r="R225" s="69" t="str">
        <f t="shared" si="249"/>
        <v/>
      </c>
      <c r="S225" s="351"/>
      <c r="T225" s="69" t="str">
        <f t="shared" si="250"/>
        <v/>
      </c>
      <c r="U225" s="351"/>
      <c r="V225" s="69" t="str">
        <f t="shared" si="251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68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9">
        <f>IF(AD226="","",AD226)</f>
        <v>0</v>
      </c>
      <c r="F226" s="75" t="str">
        <f t="shared" si="244"/>
        <v/>
      </c>
      <c r="G226" s="349">
        <f>IF(AF226="","",AF226)</f>
        <v>0</v>
      </c>
      <c r="H226" s="75" t="str">
        <f t="shared" si="245"/>
        <v/>
      </c>
      <c r="I226" s="349">
        <f>IF(AH226="","",AH226)</f>
        <v>0</v>
      </c>
      <c r="J226" s="75" t="str">
        <f t="shared" si="246"/>
        <v/>
      </c>
      <c r="K226" s="349">
        <f>IF(AJ226="","",AJ226)</f>
        <v>0</v>
      </c>
      <c r="L226" s="75" t="str">
        <f t="shared" si="247"/>
        <v/>
      </c>
      <c r="M226" s="349">
        <f>IF(AL226="","",AL226)</f>
        <v>0</v>
      </c>
      <c r="N226" s="75" t="str">
        <f t="shared" si="264"/>
        <v/>
      </c>
      <c r="O226" s="349">
        <f>IF(AN226="","",AN226)</f>
        <v>0</v>
      </c>
      <c r="P226" s="75" t="str">
        <f t="shared" si="248"/>
        <v/>
      </c>
      <c r="Q226" s="349">
        <f>IF(AP226="","",AP226)</f>
        <v>0</v>
      </c>
      <c r="R226" s="75" t="str">
        <f t="shared" si="249"/>
        <v/>
      </c>
      <c r="S226" s="349">
        <f>IF(AR226="","",AR226)</f>
        <v>0</v>
      </c>
      <c r="T226" s="75" t="str">
        <f t="shared" si="250"/>
        <v/>
      </c>
      <c r="U226" s="349">
        <f>IF(AT226="","",AT226)</f>
        <v>0</v>
      </c>
      <c r="V226" s="75" t="str">
        <f t="shared" si="251"/>
        <v/>
      </c>
      <c r="W226" s="349">
        <f>IF(AV226="","",AV226)</f>
        <v>0</v>
      </c>
      <c r="Z226" s="352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0"/>
      <c r="F227" s="78" t="str">
        <f t="shared" si="244"/>
        <v/>
      </c>
      <c r="G227" s="350"/>
      <c r="H227" s="78" t="str">
        <f t="shared" si="245"/>
        <v/>
      </c>
      <c r="I227" s="350"/>
      <c r="J227" s="78" t="str">
        <f t="shared" si="246"/>
        <v/>
      </c>
      <c r="K227" s="350"/>
      <c r="L227" s="78" t="str">
        <f t="shared" si="247"/>
        <v/>
      </c>
      <c r="M227" s="350"/>
      <c r="N227" s="78" t="str">
        <f t="shared" si="264"/>
        <v/>
      </c>
      <c r="O227" s="350"/>
      <c r="P227" s="78" t="str">
        <f t="shared" si="248"/>
        <v/>
      </c>
      <c r="Q227" s="350"/>
      <c r="R227" s="78" t="str">
        <f t="shared" si="249"/>
        <v/>
      </c>
      <c r="S227" s="350"/>
      <c r="T227" s="78" t="str">
        <f t="shared" si="250"/>
        <v/>
      </c>
      <c r="U227" s="350"/>
      <c r="V227" s="78" t="str">
        <f t="shared" si="251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1"/>
      <c r="F228" s="69" t="str">
        <f t="shared" si="244"/>
        <v/>
      </c>
      <c r="G228" s="351"/>
      <c r="H228" s="69" t="str">
        <f t="shared" si="245"/>
        <v/>
      </c>
      <c r="I228" s="351"/>
      <c r="J228" s="69" t="str">
        <f t="shared" si="246"/>
        <v/>
      </c>
      <c r="K228" s="351"/>
      <c r="L228" s="69" t="str">
        <f t="shared" si="247"/>
        <v/>
      </c>
      <c r="M228" s="351"/>
      <c r="N228" s="69" t="str">
        <f t="shared" si="264"/>
        <v/>
      </c>
      <c r="O228" s="351"/>
      <c r="P228" s="69" t="str">
        <f t="shared" si="248"/>
        <v/>
      </c>
      <c r="Q228" s="351"/>
      <c r="R228" s="69" t="str">
        <f t="shared" si="249"/>
        <v/>
      </c>
      <c r="S228" s="351"/>
      <c r="T228" s="69" t="str">
        <f t="shared" si="250"/>
        <v/>
      </c>
      <c r="U228" s="351"/>
      <c r="V228" s="69" t="str">
        <f t="shared" si="251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7">
        <f t="shared" si="275"/>
        <v>10</v>
      </c>
      <c r="E232" s="347" t="str">
        <f t="shared" si="275"/>
        <v/>
      </c>
      <c r="F232" s="347">
        <f t="shared" si="275"/>
        <v>1</v>
      </c>
      <c r="G232" s="347" t="str">
        <f t="shared" si="275"/>
        <v/>
      </c>
      <c r="H232" s="347">
        <f t="shared" si="275"/>
        <v>2</v>
      </c>
      <c r="I232" s="347" t="str">
        <f t="shared" si="275"/>
        <v/>
      </c>
      <c r="J232" s="347">
        <f t="shared" si="275"/>
        <v>5</v>
      </c>
      <c r="K232" s="347" t="str">
        <f t="shared" si="275"/>
        <v/>
      </c>
      <c r="L232" s="347">
        <f t="shared" si="275"/>
        <v>3</v>
      </c>
      <c r="M232" s="347" t="str">
        <f t="shared" si="275"/>
        <v/>
      </c>
      <c r="N232" s="347">
        <f t="shared" si="275"/>
        <v>6</v>
      </c>
      <c r="O232" s="347" t="str">
        <f t="shared" si="275"/>
        <v/>
      </c>
      <c r="P232" s="347">
        <f t="shared" si="275"/>
        <v>9</v>
      </c>
      <c r="Q232" s="347" t="str">
        <f t="shared" si="275"/>
        <v/>
      </c>
      <c r="R232" s="347">
        <f t="shared" ref="L232:U234" si="276">IF(AQ232=0,"",AQ232)</f>
        <v>4</v>
      </c>
      <c r="S232" s="347" t="str">
        <f t="shared" si="276"/>
        <v/>
      </c>
      <c r="T232" s="347">
        <f t="shared" si="276"/>
        <v>7</v>
      </c>
      <c r="U232" s="347" t="str">
        <f t="shared" si="276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VLOOKUP($AA212,Schlüssel!$A$5:$DG$14,103)</f>
        <v>10</v>
      </c>
      <c r="AD232" s="372"/>
      <c r="AE232" s="371">
        <f>VLOOKUP($AA212,Schlüssel!$A$5:$EK$14,104)</f>
        <v>1</v>
      </c>
      <c r="AF232" s="372"/>
      <c r="AG232" s="371">
        <f>VLOOKUP($AA212,Schlüssel!$A$5:$EK$14,105)</f>
        <v>2</v>
      </c>
      <c r="AH232" s="372"/>
      <c r="AI232" s="371">
        <f>VLOOKUP($AA212,Schlüssel!$A$5:$EK$14,106)</f>
        <v>5</v>
      </c>
      <c r="AJ232" s="372"/>
      <c r="AK232" s="371">
        <f>VLOOKUP($AA212,Schlüssel!$A$5:$EK$14,107)</f>
        <v>3</v>
      </c>
      <c r="AL232" s="372"/>
      <c r="AM232" s="371">
        <f>VLOOKUP($AA212,Schlüssel!$A$5:$EK$14,108)</f>
        <v>6</v>
      </c>
      <c r="AN232" s="372"/>
      <c r="AO232" s="371">
        <f>VLOOKUP($AA212,Schlüssel!$A$5:$EK$14,109)</f>
        <v>9</v>
      </c>
      <c r="AP232" s="372"/>
      <c r="AQ232" s="371">
        <f>VLOOKUP($AA212,Schlüssel!$A$5:$EK$14,110)</f>
        <v>4</v>
      </c>
      <c r="AR232" s="372"/>
      <c r="AS232" s="371">
        <f>VLOOKUP($AA212,Schlüssel!$A$5:$EK$14,111)</f>
        <v>7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4" t="str">
        <f t="shared" si="277"/>
        <v>High Roller Rosenheim 1</v>
      </c>
      <c r="E233" s="345" t="str">
        <f t="shared" si="277"/>
        <v/>
      </c>
      <c r="F233" s="344" t="str">
        <f t="shared" si="277"/>
        <v>BC Comet Nürnberg</v>
      </c>
      <c r="G233" s="345" t="str">
        <f t="shared" si="277"/>
        <v/>
      </c>
      <c r="H233" s="344" t="str">
        <f t="shared" si="277"/>
        <v>Bajuwaren München 1</v>
      </c>
      <c r="I233" s="345" t="str">
        <f t="shared" si="277"/>
        <v/>
      </c>
      <c r="J233" s="344" t="str">
        <f t="shared" si="277"/>
        <v>RW Lichtenhof Stein 1</v>
      </c>
      <c r="K233" s="345" t="str">
        <f t="shared" si="277"/>
        <v/>
      </c>
      <c r="L233" s="344" t="str">
        <f t="shared" si="276"/>
        <v>BK München 3</v>
      </c>
      <c r="M233" s="345" t="str">
        <f t="shared" si="276"/>
        <v/>
      </c>
      <c r="N233" s="344" t="str">
        <f t="shared" si="276"/>
        <v>SG Rottendorf 1</v>
      </c>
      <c r="O233" s="345" t="str">
        <f t="shared" si="276"/>
        <v/>
      </c>
      <c r="P233" s="344" t="str">
        <f t="shared" si="276"/>
        <v>Bowlinghaus Bamberg 1</v>
      </c>
      <c r="Q233" s="345" t="str">
        <f t="shared" si="276"/>
        <v/>
      </c>
      <c r="R233" s="344" t="str">
        <f t="shared" si="276"/>
        <v>SG DJK Rimpar</v>
      </c>
      <c r="S233" s="345" t="str">
        <f t="shared" si="276"/>
        <v/>
      </c>
      <c r="T233" s="344" t="str">
        <f t="shared" si="276"/>
        <v>Schanzer Ingolstadt 1</v>
      </c>
      <c r="U233" s="345" t="str">
        <f t="shared" si="276"/>
        <v/>
      </c>
      <c r="V233" s="346"/>
      <c r="W233" s="346"/>
      <c r="AA233" s="90"/>
      <c r="AB233" s="86"/>
      <c r="AC233" s="344" t="str">
        <f>VLOOKUP(AC232,Schlüssel!$A$5:$K$14,2)</f>
        <v>High Roller Rosenheim 1</v>
      </c>
      <c r="AD233" s="345"/>
      <c r="AE233" s="344" t="str">
        <f>VLOOKUP(AE232,Schlüssel!$A$5:$K$14,2)</f>
        <v>BC Comet Nürnberg</v>
      </c>
      <c r="AF233" s="345"/>
      <c r="AG233" s="344" t="str">
        <f>VLOOKUP(AG232,Schlüssel!$A$5:$K$14,2)</f>
        <v>Bajuwaren München 1</v>
      </c>
      <c r="AH233" s="345"/>
      <c r="AI233" s="344" t="str">
        <f>VLOOKUP(AI232,Schlüssel!$A$5:$K$14,2)</f>
        <v>RW Lichtenhof Stein 1</v>
      </c>
      <c r="AJ233" s="345"/>
      <c r="AK233" s="344" t="str">
        <f>VLOOKUP(AK232,Schlüssel!$A$5:$K$14,2)</f>
        <v>BK München 3</v>
      </c>
      <c r="AL233" s="345"/>
      <c r="AM233" s="344" t="str">
        <f>VLOOKUP(AM232,Schlüssel!$A$5:$K$14,2)</f>
        <v>SG Rottendorf 1</v>
      </c>
      <c r="AN233" s="345"/>
      <c r="AO233" s="344" t="str">
        <f>VLOOKUP(AO232,Schlüssel!$A$5:$K$14,2)</f>
        <v>Bowlinghaus Bamberg 1</v>
      </c>
      <c r="AP233" s="345"/>
      <c r="AQ233" s="344" t="str">
        <f>VLOOKUP(AQ232,Schlüssel!$A$5:$K$14,2)</f>
        <v>SG DJK Rimpar</v>
      </c>
      <c r="AR233" s="345"/>
      <c r="AS233" s="344" t="str">
        <f>VLOOKUP(AS232,Schlüssel!$A$5:$K$14,2)</f>
        <v>Schanzer Ingolstadt 1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2" t="str">
        <f t="shared" si="277"/>
        <v/>
      </c>
      <c r="E234" s="342" t="str">
        <f t="shared" si="277"/>
        <v/>
      </c>
      <c r="F234" s="342" t="str">
        <f t="shared" si="277"/>
        <v/>
      </c>
      <c r="G234" s="342" t="str">
        <f t="shared" si="277"/>
        <v/>
      </c>
      <c r="H234" s="342" t="str">
        <f t="shared" si="277"/>
        <v/>
      </c>
      <c r="I234" s="342" t="str">
        <f t="shared" si="277"/>
        <v/>
      </c>
      <c r="J234" s="342" t="str">
        <f t="shared" si="277"/>
        <v/>
      </c>
      <c r="K234" s="342" t="str">
        <f t="shared" si="277"/>
        <v/>
      </c>
      <c r="L234" s="342" t="str">
        <f t="shared" si="276"/>
        <v/>
      </c>
      <c r="M234" s="342" t="str">
        <f t="shared" si="276"/>
        <v/>
      </c>
      <c r="N234" s="342" t="str">
        <f t="shared" si="276"/>
        <v/>
      </c>
      <c r="O234" s="342" t="str">
        <f t="shared" si="276"/>
        <v/>
      </c>
      <c r="P234" s="342" t="str">
        <f t="shared" si="276"/>
        <v/>
      </c>
      <c r="Q234" s="342" t="str">
        <f t="shared" si="276"/>
        <v/>
      </c>
      <c r="R234" s="342" t="str">
        <f t="shared" si="276"/>
        <v/>
      </c>
      <c r="S234" s="342" t="str">
        <f t="shared" si="276"/>
        <v/>
      </c>
      <c r="T234" s="342" t="str">
        <f t="shared" si="276"/>
        <v/>
      </c>
      <c r="U234" s="343" t="str">
        <f t="shared" si="276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ref="B235:C239" si="278">IF(AA235=0,"",AA235)</f>
        <v>Spieler 1</v>
      </c>
      <c r="C235" s="367" t="str">
        <f t="shared" si="278"/>
        <v/>
      </c>
      <c r="D235" s="340">
        <f>IF(AC235=301,"",AC235)</f>
        <v>0</v>
      </c>
      <c r="E235" s="340" t="str">
        <f>IF(AD235=0,"",AD235)</f>
        <v/>
      </c>
      <c r="F235" s="340">
        <f>IF(AE235=301,"",AE235)</f>
        <v>0</v>
      </c>
      <c r="G235" s="340" t="str">
        <f>IF(AF235=0,"",AF235)</f>
        <v/>
      </c>
      <c r="H235" s="340">
        <f>IF(AG235=301,"",AG235)</f>
        <v>0</v>
      </c>
      <c r="I235" s="340" t="str">
        <f>IF(AH235=0,"",AH235)</f>
        <v/>
      </c>
      <c r="J235" s="340">
        <f>IF(AI235=301,"",AI235)</f>
        <v>0</v>
      </c>
      <c r="K235" s="340" t="str">
        <f>IF(AJ235=0,"",AJ235)</f>
        <v/>
      </c>
      <c r="L235" s="340">
        <f>IF(AK235=301,"",AK235)</f>
        <v>0</v>
      </c>
      <c r="M235" s="340" t="str">
        <f>IF(AL235=0,"",AL235)</f>
        <v/>
      </c>
      <c r="N235" s="340">
        <f>IF(AM235=301,"",AM235)</f>
        <v>0</v>
      </c>
      <c r="O235" s="340" t="str">
        <f>IF(AN235=0,"",AN235)</f>
        <v/>
      </c>
      <c r="P235" s="340">
        <f>IF(AO235=301,"",AO235)</f>
        <v>0</v>
      </c>
      <c r="Q235" s="340" t="str">
        <f>IF(AP235=0,"",AP235)</f>
        <v/>
      </c>
      <c r="R235" s="340">
        <f>IF(AQ235=301,"",AQ235)</f>
        <v>0</v>
      </c>
      <c r="S235" s="340" t="str">
        <f>IF(AR235=0,"",AR235)</f>
        <v/>
      </c>
      <c r="T235" s="340">
        <f>IF(AS235=301,"",AS235)</f>
        <v>0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0</v>
      </c>
      <c r="AD235" s="374"/>
      <c r="AE235" s="373">
        <f>ABS(INDEX(AE:AE,MATCH(AE232,$AA:$AA,0)+5)+INDEX(AE:AE,MATCH(AE232,$AA:$AA,0)+6)+INDEX(AE:AE,MATCH(AE232,$AA:$AA,0)+7))</f>
        <v>0</v>
      </c>
      <c r="AF235" s="374"/>
      <c r="AG235" s="373">
        <f>ABS(INDEX(AG:AG,MATCH(AG232,$AA:$AA,0)+5)+INDEX(AG:AG,MATCH(AG232,$AA:$AA,0)+6)+INDEX(AG:AG,MATCH(AG232,$AA:$AA,0)+7))</f>
        <v>0</v>
      </c>
      <c r="AH235" s="374"/>
      <c r="AI235" s="373">
        <f>ABS(INDEX(AI:AI,MATCH(AI232,$AA:$AA,0)+5)+INDEX(AI:AI,MATCH(AI232,$AA:$AA,0)+6)+INDEX(AI:AI,MATCH(AI232,$AA:$AA,0)+7))</f>
        <v>0</v>
      </c>
      <c r="AJ235" s="374"/>
      <c r="AK235" s="373">
        <f>ABS(INDEX(AK:AK,MATCH(AK232,$AA:$AA,0)+5)+INDEX(AK:AK,MATCH(AK232,$AA:$AA,0)+6)+INDEX(AK:AK,MATCH(AK232,$AA:$AA,0)+7))</f>
        <v>0</v>
      </c>
      <c r="AL235" s="374"/>
      <c r="AM235" s="373">
        <f>ABS(INDEX(AM:AM,MATCH(AM232,$AA:$AA,0)+5)+INDEX(AM:AM,MATCH(AM232,$AA:$AA,0)+6)+INDEX(AM:AM,MATCH(AM232,$AA:$AA,0)+7))</f>
        <v>0</v>
      </c>
      <c r="AN235" s="374"/>
      <c r="AO235" s="373">
        <f>ABS(INDEX(AO:AO,MATCH(AO232,$AA:$AA,0)+5)+INDEX(AO:AO,MATCH(AO232,$AA:$AA,0)+6)+INDEX(AO:AO,MATCH(AO232,$AA:$AA,0)+7))</f>
        <v>0</v>
      </c>
      <c r="AP235" s="374"/>
      <c r="AQ235" s="373">
        <f>ABS(INDEX(AQ:AQ,MATCH(AQ232,$AA:$AA,0)+5)+INDEX(AQ:AQ,MATCH(AQ232,$AA:$AA,0)+6)+INDEX(AQ:AQ,MATCH(AQ232,$AA:$AA,0)+7))</f>
        <v>0</v>
      </c>
      <c r="AR235" s="374"/>
      <c r="AS235" s="373">
        <f>ABS(INDEX(AS:AS,MATCH(AS232,$AA:$AA,0)+5)+INDEX(AS:AS,MATCH(AS232,$AA:$AA,0)+6)+INDEX(AS:AS,MATCH(AS232,$AA:$AA,0)+7))</f>
        <v>0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78"/>
        <v>Spieler 2</v>
      </c>
      <c r="C236" s="367" t="str">
        <f t="shared" si="278"/>
        <v/>
      </c>
      <c r="D236" s="340">
        <f>IF(AC236=301,"",AC236)</f>
        <v>0</v>
      </c>
      <c r="E236" s="340" t="str">
        <f>IF(AD236=0,"",AD236)</f>
        <v/>
      </c>
      <c r="F236" s="340">
        <f>IF(AE236=301,"",AE236)</f>
        <v>0</v>
      </c>
      <c r="G236" s="340" t="str">
        <f>IF(AF236=0,"",AF236)</f>
        <v/>
      </c>
      <c r="H236" s="340">
        <f>IF(AG236=301,"",AG236)</f>
        <v>0</v>
      </c>
      <c r="I236" s="340" t="str">
        <f>IF(AH236=0,"",AH236)</f>
        <v/>
      </c>
      <c r="J236" s="340">
        <f>IF(AI236=301,"",AI236)</f>
        <v>0</v>
      </c>
      <c r="K236" s="340" t="str">
        <f>IF(AJ236=0,"",AJ236)</f>
        <v/>
      </c>
      <c r="L236" s="340">
        <f>IF(AK236=301,"",AK236)</f>
        <v>0</v>
      </c>
      <c r="M236" s="340" t="str">
        <f>IF(AL236=0,"",AL236)</f>
        <v/>
      </c>
      <c r="N236" s="340">
        <f>IF(AM236=301,"",AM236)</f>
        <v>0</v>
      </c>
      <c r="O236" s="340" t="str">
        <f>IF(AN236=0,"",AN236)</f>
        <v/>
      </c>
      <c r="P236" s="340">
        <f>IF(AO236=301,"",AO236)</f>
        <v>0</v>
      </c>
      <c r="Q236" s="340" t="str">
        <f>IF(AP236=0,"",AP236)</f>
        <v/>
      </c>
      <c r="R236" s="340">
        <f>IF(AQ236=301,"",AQ236)</f>
        <v>0</v>
      </c>
      <c r="S236" s="340" t="str">
        <f>IF(AR236=0,"",AR236)</f>
        <v/>
      </c>
      <c r="T236" s="340">
        <f>IF(AS236=301,"",AS236)</f>
        <v>0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0</v>
      </c>
      <c r="AD236" s="376"/>
      <c r="AE236" s="375">
        <f>ABS(INDEX(AE:AE,MATCH(AE232,$AA:$AA,0)+8)+INDEX(AE:AE,MATCH(AE232,$AA:$AA,0)+9)+INDEX(AE:AE,MATCH(AE232,$AA:$AA,0)+10))</f>
        <v>0</v>
      </c>
      <c r="AF236" s="376"/>
      <c r="AG236" s="375">
        <f>ABS(INDEX(AG:AG,MATCH(AG232,$AA:$AA,0)+8)+INDEX(AG:AG,MATCH(AG232,$AA:$AA,0)+9)+INDEX(AG:AG,MATCH(AG232,$AA:$AA,0)+10))</f>
        <v>0</v>
      </c>
      <c r="AH236" s="376"/>
      <c r="AI236" s="375">
        <f>ABS(INDEX(AI:AI,MATCH(AI232,$AA:$AA,0)+8)+INDEX(AI:AI,MATCH(AI232,$AA:$AA,0)+9)+INDEX(AI:AI,MATCH(AI232,$AA:$AA,0)+10))</f>
        <v>0</v>
      </c>
      <c r="AJ236" s="376"/>
      <c r="AK236" s="375">
        <f>ABS(INDEX(AK:AK,MATCH(AK232,$AA:$AA,0)+8)+INDEX(AK:AK,MATCH(AK232,$AA:$AA,0)+9)+INDEX(AK:AK,MATCH(AK232,$AA:$AA,0)+10))</f>
        <v>0</v>
      </c>
      <c r="AL236" s="376"/>
      <c r="AM236" s="375">
        <f>ABS(INDEX(AM:AM,MATCH(AM232,$AA:$AA,0)+8)+INDEX(AM:AM,MATCH(AM232,$AA:$AA,0)+9)+INDEX(AM:AM,MATCH(AM232,$AA:$AA,0)+10))</f>
        <v>0</v>
      </c>
      <c r="AN236" s="376"/>
      <c r="AO236" s="375">
        <f>ABS(INDEX(AO:AO,MATCH(AO232,$AA:$AA,0)+8)+INDEX(AO:AO,MATCH(AO232,$AA:$AA,0)+9)+INDEX(AO:AO,MATCH(AO232,$AA:$AA,0)+10))</f>
        <v>0</v>
      </c>
      <c r="AP236" s="376"/>
      <c r="AQ236" s="375">
        <f>ABS(INDEX(AQ:AQ,MATCH(AQ232,$AA:$AA,0)+8)+INDEX(AQ:AQ,MATCH(AQ232,$AA:$AA,0)+9)+INDEX(AQ:AQ,MATCH(AQ232,$AA:$AA,0)+10))</f>
        <v>0</v>
      </c>
      <c r="AR236" s="376"/>
      <c r="AS236" s="375">
        <f>ABS(INDEX(AS:AS,MATCH(AS232,$AA:$AA,0)+8)+INDEX(AS:AS,MATCH(AS232,$AA:$AA,0)+9)+INDEX(AS:AS,MATCH(AS232,$AA:$AA,0)+10))</f>
        <v>0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78"/>
        <v>Spieler 3</v>
      </c>
      <c r="C237" s="367" t="str">
        <f t="shared" si="278"/>
        <v/>
      </c>
      <c r="D237" s="340">
        <f>IF(AC237=301,"",AC237)</f>
        <v>0</v>
      </c>
      <c r="E237" s="340" t="str">
        <f>IF(AD237=0,"",AD237)</f>
        <v/>
      </c>
      <c r="F237" s="340">
        <f>IF(AE237=301,"",AE237)</f>
        <v>0</v>
      </c>
      <c r="G237" s="340" t="str">
        <f>IF(AF237=0,"",AF237)</f>
        <v/>
      </c>
      <c r="H237" s="340">
        <f>IF(AG237=301,"",AG237)</f>
        <v>0</v>
      </c>
      <c r="I237" s="340" t="str">
        <f>IF(AH237=0,"",AH237)</f>
        <v/>
      </c>
      <c r="J237" s="340">
        <f>IF(AI237=301,"",AI237)</f>
        <v>0</v>
      </c>
      <c r="K237" s="340" t="str">
        <f>IF(AJ237=0,"",AJ237)</f>
        <v/>
      </c>
      <c r="L237" s="340">
        <f>IF(AK237=301,"",AK237)</f>
        <v>0</v>
      </c>
      <c r="M237" s="340" t="str">
        <f>IF(AL237=0,"",AL237)</f>
        <v/>
      </c>
      <c r="N237" s="340">
        <f>IF(AM237=301,"",AM237)</f>
        <v>0</v>
      </c>
      <c r="O237" s="340" t="str">
        <f>IF(AN237=0,"",AN237)</f>
        <v/>
      </c>
      <c r="P237" s="340">
        <f>IF(AO237=301,"",AO237)</f>
        <v>0</v>
      </c>
      <c r="Q237" s="340" t="str">
        <f>IF(AP237=0,"",AP237)</f>
        <v/>
      </c>
      <c r="R237" s="340">
        <f>IF(AQ237=301,"",AQ237)</f>
        <v>0</v>
      </c>
      <c r="S237" s="340" t="str">
        <f>IF(AR237=0,"",AR237)</f>
        <v/>
      </c>
      <c r="T237" s="340">
        <f>IF(AS237=301,"",AS237)</f>
        <v>0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0</v>
      </c>
      <c r="AD237" s="376"/>
      <c r="AE237" s="375">
        <f>ABS(INDEX(AE:AE,MATCH(AE232,$AA:$AA,0)+11)+INDEX(AE:AE,MATCH(AE232,$AA:$AA,0)+12)+INDEX(AE:AE,MATCH(AE232,$AA:$AA,0)+13))</f>
        <v>0</v>
      </c>
      <c r="AF237" s="376"/>
      <c r="AG237" s="375">
        <f>ABS(INDEX(AG:AG,MATCH(AG232,$AA:$AA,0)+11)+INDEX(AG:AG,MATCH(AG232,$AA:$AA,0)+12)+INDEX(AG:AG,MATCH(AG232,$AA:$AA,0)+13))</f>
        <v>0</v>
      </c>
      <c r="AH237" s="376"/>
      <c r="AI237" s="375">
        <f>ABS(INDEX(AI:AI,MATCH(AI232,$AA:$AA,0)+11)+INDEX(AI:AI,MATCH(AI232,$AA:$AA,0)+12)+INDEX(AI:AI,MATCH(AI232,$AA:$AA,0)+13))</f>
        <v>0</v>
      </c>
      <c r="AJ237" s="376"/>
      <c r="AK237" s="375">
        <f>ABS(INDEX(AK:AK,MATCH(AK232,$AA:$AA,0)+11)+INDEX(AK:AK,MATCH(AK232,$AA:$AA,0)+12)+INDEX(AK:AK,MATCH(AK232,$AA:$AA,0)+13))</f>
        <v>0</v>
      </c>
      <c r="AL237" s="376"/>
      <c r="AM237" s="375">
        <f>ABS(INDEX(AM:AM,MATCH(AM232,$AA:$AA,0)+11)+INDEX(AM:AM,MATCH(AM232,$AA:$AA,0)+12)+INDEX(AM:AM,MATCH(AM232,$AA:$AA,0)+13))</f>
        <v>0</v>
      </c>
      <c r="AN237" s="376"/>
      <c r="AO237" s="375">
        <f>ABS(INDEX(AO:AO,MATCH(AO232,$AA:$AA,0)+11)+INDEX(AO:AO,MATCH(AO232,$AA:$AA,0)+12)+INDEX(AO:AO,MATCH(AO232,$AA:$AA,0)+13))</f>
        <v>0</v>
      </c>
      <c r="AP237" s="376"/>
      <c r="AQ237" s="375">
        <f>ABS(INDEX(AQ:AQ,MATCH(AQ232,$AA:$AA,0)+11)+INDEX(AQ:AQ,MATCH(AQ232,$AA:$AA,0)+12)+INDEX(AQ:AQ,MATCH(AQ232,$AA:$AA,0)+13))</f>
        <v>0</v>
      </c>
      <c r="AR237" s="376"/>
      <c r="AS237" s="375">
        <f>ABS(INDEX(AS:AS,MATCH(AS232,$AA:$AA,0)+11)+INDEX(AS:AS,MATCH(AS232,$AA:$AA,0)+12)+INDEX(AS:AS,MATCH(AS232,$AA:$AA,0)+13))</f>
        <v>0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78"/>
        <v>Spieler 4</v>
      </c>
      <c r="C238" s="367" t="str">
        <f t="shared" si="278"/>
        <v/>
      </c>
      <c r="D238" s="340">
        <f>IF(AC238=301,"",AC238)</f>
        <v>0</v>
      </c>
      <c r="E238" s="340" t="str">
        <f>IF(AD238=0,"",AD238)</f>
        <v/>
      </c>
      <c r="F238" s="340">
        <f>IF(AE238=301,"",AE238)</f>
        <v>0</v>
      </c>
      <c r="G238" s="340" t="str">
        <f>IF(AF238=0,"",AF238)</f>
        <v/>
      </c>
      <c r="H238" s="340">
        <f>IF(AG238=301,"",AG238)</f>
        <v>0</v>
      </c>
      <c r="I238" s="340" t="str">
        <f>IF(AH238=0,"",AH238)</f>
        <v/>
      </c>
      <c r="J238" s="340">
        <f>IF(AI238=301,"",AI238)</f>
        <v>0</v>
      </c>
      <c r="K238" s="340" t="str">
        <f>IF(AJ238=0,"",AJ238)</f>
        <v/>
      </c>
      <c r="L238" s="340">
        <f>IF(AK238=301,"",AK238)</f>
        <v>0</v>
      </c>
      <c r="M238" s="340" t="str">
        <f>IF(AL238=0,"",AL238)</f>
        <v/>
      </c>
      <c r="N238" s="340">
        <f>IF(AM238=301,"",AM238)</f>
        <v>0</v>
      </c>
      <c r="O238" s="340" t="str">
        <f>IF(AN238=0,"",AN238)</f>
        <v/>
      </c>
      <c r="P238" s="340">
        <f>IF(AO238=301,"",AO238)</f>
        <v>0</v>
      </c>
      <c r="Q238" s="340" t="str">
        <f>IF(AP238=0,"",AP238)</f>
        <v/>
      </c>
      <c r="R238" s="340">
        <f>IF(AQ238=301,"",AQ238)</f>
        <v>0</v>
      </c>
      <c r="S238" s="340" t="str">
        <f>IF(AR238=0,"",AR238)</f>
        <v/>
      </c>
      <c r="T238" s="340">
        <f>IF(AS238=301,"",AS238)</f>
        <v>0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0</v>
      </c>
      <c r="AD238" s="376"/>
      <c r="AE238" s="375">
        <f>ABS(INDEX(AE:AE,MATCH(AE232,$AA:$AA,0)+14)+INDEX(AE:AE,MATCH(AE232,$AA:$AA,0)+15)+INDEX(AE:AE,MATCH(AE232,$AA:$AA,0)+16))</f>
        <v>0</v>
      </c>
      <c r="AF238" s="376"/>
      <c r="AG238" s="375">
        <f>ABS(INDEX(AG:AG,MATCH(AG232,$AA:$AA,0)+14)+INDEX(AG:AG,MATCH(AG232,$AA:$AA,0)+15)+INDEX(AG:AG,MATCH(AG232,$AA:$AA,0)+16))</f>
        <v>0</v>
      </c>
      <c r="AH238" s="376"/>
      <c r="AI238" s="375">
        <f>ABS(INDEX(AI:AI,MATCH(AI232,$AA:$AA,0)+14)+INDEX(AI:AI,MATCH(AI232,$AA:$AA,0)+15)+INDEX(AI:AI,MATCH(AI232,$AA:$AA,0)+16))</f>
        <v>0</v>
      </c>
      <c r="AJ238" s="376"/>
      <c r="AK238" s="375">
        <f>ABS(INDEX(AK:AK,MATCH(AK232,$AA:$AA,0)+14)+INDEX(AK:AK,MATCH(AK232,$AA:$AA,0)+15)+INDEX(AK:AK,MATCH(AK232,$AA:$AA,0)+16))</f>
        <v>0</v>
      </c>
      <c r="AL238" s="376"/>
      <c r="AM238" s="375">
        <f>ABS(INDEX(AM:AM,MATCH(AM232,$AA:$AA,0)+14)+INDEX(AM:AM,MATCH(AM232,$AA:$AA,0)+15)+INDEX(AM:AM,MATCH(AM232,$AA:$AA,0)+16))</f>
        <v>0</v>
      </c>
      <c r="AN238" s="376"/>
      <c r="AO238" s="375">
        <f>ABS(INDEX(AO:AO,MATCH(AO232,$AA:$AA,0)+14)+INDEX(AO:AO,MATCH(AO232,$AA:$AA,0)+15)+INDEX(AO:AO,MATCH(AO232,$AA:$AA,0)+16))</f>
        <v>0</v>
      </c>
      <c r="AP238" s="376"/>
      <c r="AQ238" s="375">
        <f>ABS(INDEX(AQ:AQ,MATCH(AQ232,$AA:$AA,0)+14)+INDEX(AQ:AQ,MATCH(AQ232,$AA:$AA,0)+15)+INDEX(AQ:AQ,MATCH(AQ232,$AA:$AA,0)+16))</f>
        <v>0</v>
      </c>
      <c r="AR238" s="376"/>
      <c r="AS238" s="375">
        <f>ABS(INDEX(AS:AS,MATCH(AS232,$AA:$AA,0)+14)+INDEX(AS:AS,MATCH(AS232,$AA:$AA,0)+15)+INDEX(AS:AS,MATCH(AS232,$AA:$AA,0)+16))</f>
        <v>0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78"/>
        <v>Gesamt</v>
      </c>
      <c r="C239" s="356" t="str">
        <f t="shared" si="278"/>
        <v/>
      </c>
      <c r="D239" s="339">
        <f>IF(AC239=1505,"",AC239)</f>
        <v>0</v>
      </c>
      <c r="E239" s="339" t="str">
        <f>IF(AD239=0,"",AD239)</f>
        <v/>
      </c>
      <c r="F239" s="339">
        <f>IF(AE239=1505,"",AE239)</f>
        <v>0</v>
      </c>
      <c r="G239" s="339" t="str">
        <f>IF(AF239=0,"",AF239)</f>
        <v/>
      </c>
      <c r="H239" s="339">
        <f>IF(AG239=1505,"",AG239)</f>
        <v>0</v>
      </c>
      <c r="I239" s="339" t="str">
        <f>IF(AH239=0,"",AH239)</f>
        <v/>
      </c>
      <c r="J239" s="339">
        <f>IF(AI239=1505,"",AI239)</f>
        <v>0</v>
      </c>
      <c r="K239" s="339" t="str">
        <f>IF(AJ239=0,"",AJ239)</f>
        <v/>
      </c>
      <c r="L239" s="339">
        <f>IF(AK239=1505,"",AK239)</f>
        <v>0</v>
      </c>
      <c r="M239" s="339" t="str">
        <f>IF(AL239=0,"",AL239)</f>
        <v/>
      </c>
      <c r="N239" s="339">
        <f>IF(AM239=1505,"",AM239)</f>
        <v>0</v>
      </c>
      <c r="O239" s="339" t="str">
        <f>IF(AN239=0,"",AN239)</f>
        <v/>
      </c>
      <c r="P239" s="339">
        <f>IF(AO239=1505,"",AO239)</f>
        <v>0</v>
      </c>
      <c r="Q239" s="339" t="str">
        <f>IF(AP239=0,"",AP239)</f>
        <v/>
      </c>
      <c r="R239" s="339">
        <f>IF(AQ239=1505,"",AQ239)</f>
        <v>0</v>
      </c>
      <c r="S239" s="339" t="str">
        <f>IF(AR239=0,"",AR239)</f>
        <v/>
      </c>
      <c r="T239" s="339">
        <f>IF(AS239=1505,"",AS239)</f>
        <v>0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0</v>
      </c>
      <c r="AD239" s="356"/>
      <c r="AE239" s="355">
        <f>SUM(AE235:AE238)</f>
        <v>0</v>
      </c>
      <c r="AF239" s="356"/>
      <c r="AG239" s="355">
        <f>SUM(AG235:AG238)</f>
        <v>0</v>
      </c>
      <c r="AH239" s="356"/>
      <c r="AI239" s="355">
        <f>SUM(AI235:AI238)</f>
        <v>0</v>
      </c>
      <c r="AJ239" s="356"/>
      <c r="AK239" s="355">
        <f>SUM(AK235:AK238)</f>
        <v>0</v>
      </c>
      <c r="AL239" s="356"/>
      <c r="AM239" s="355">
        <f>SUM(AM235:AM238)</f>
        <v>0</v>
      </c>
      <c r="AN239" s="356"/>
      <c r="AO239" s="355">
        <f>SUM(AO235:AO238)</f>
        <v>0</v>
      </c>
      <c r="AP239" s="356"/>
      <c r="AQ239" s="355">
        <f>SUM(AQ235:AQ238)</f>
        <v>0</v>
      </c>
      <c r="AR239" s="356"/>
      <c r="AS239" s="355">
        <f>SUM(AS235:AS238)</f>
        <v>0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05.04./06.04.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05.04./06.04.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Dettelbach Extreme Bowlingarena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9">
        <f>IF(AD247="","",AD247)</f>
        <v>0</v>
      </c>
      <c r="F247" s="75" t="str">
        <f t="shared" ref="F247:F260" si="279">IF(AE247=0,"",AE247)</f>
        <v/>
      </c>
      <c r="G247" s="349">
        <f>IF(AF247="","",AF247)</f>
        <v>0</v>
      </c>
      <c r="H247" s="75" t="str">
        <f t="shared" ref="H247:H260" si="280">IF(AG247=0,"",AG247)</f>
        <v/>
      </c>
      <c r="I247" s="349">
        <f>IF(AH247="","",AH247)</f>
        <v>0</v>
      </c>
      <c r="J247" s="75" t="str">
        <f t="shared" ref="J247:J260" si="281">IF(AI247=0,"",AI247)</f>
        <v/>
      </c>
      <c r="K247" s="349">
        <f>IF(AJ247="","",AJ247)</f>
        <v>0</v>
      </c>
      <c r="L247" s="75" t="str">
        <f t="shared" ref="L247:L260" si="282">IF(AK247=0,"",AK247)</f>
        <v/>
      </c>
      <c r="M247" s="349">
        <f>IF(AL247="","",AL247)</f>
        <v>0</v>
      </c>
      <c r="N247" s="75" t="str">
        <f>IF(AM247=0,"",AM247)</f>
        <v/>
      </c>
      <c r="O247" s="349">
        <f>IF(AN247="","",AN247)</f>
        <v>0</v>
      </c>
      <c r="P247" s="75" t="str">
        <f t="shared" ref="P247:P260" si="283">IF(AO247=0,"",AO247)</f>
        <v/>
      </c>
      <c r="Q247" s="349">
        <f>IF(AP247="","",AP247)</f>
        <v>0</v>
      </c>
      <c r="R247" s="75" t="str">
        <f t="shared" ref="R247:R260" si="284">IF(AQ247=0,"",AQ247)</f>
        <v/>
      </c>
      <c r="S247" s="349">
        <f>IF(AR247="","",AR247)</f>
        <v>0</v>
      </c>
      <c r="T247" s="75" t="str">
        <f t="shared" ref="T247:T260" si="285">IF(AS247=0,"",AS247)</f>
        <v/>
      </c>
      <c r="U247" s="349">
        <f>IF(AT247="","",AT247)</f>
        <v>0</v>
      </c>
      <c r="V247" s="75" t="str">
        <f t="shared" ref="V247:V260" si="286">IF(AU247=0,"",AU247)</f>
        <v/>
      </c>
      <c r="W247" s="349">
        <f>IF(AV247="","",AV247)</f>
        <v>0</v>
      </c>
      <c r="Z247" s="352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69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0"/>
      <c r="F248" s="78" t="str">
        <f t="shared" si="279"/>
        <v/>
      </c>
      <c r="G248" s="350"/>
      <c r="H248" s="78" t="str">
        <f t="shared" si="280"/>
        <v/>
      </c>
      <c r="I248" s="350"/>
      <c r="J248" s="78" t="str">
        <f t="shared" si="281"/>
        <v/>
      </c>
      <c r="K248" s="350"/>
      <c r="L248" s="78" t="str">
        <f t="shared" si="282"/>
        <v/>
      </c>
      <c r="M248" s="350"/>
      <c r="N248" s="78" t="str">
        <f t="shared" ref="N248:N260" si="299">IF(AM248=0,"",AM248)</f>
        <v/>
      </c>
      <c r="O248" s="350"/>
      <c r="P248" s="78" t="str">
        <f t="shared" si="283"/>
        <v/>
      </c>
      <c r="Q248" s="350"/>
      <c r="R248" s="78" t="str">
        <f t="shared" si="284"/>
        <v/>
      </c>
      <c r="S248" s="350"/>
      <c r="T248" s="78" t="str">
        <f t="shared" si="285"/>
        <v/>
      </c>
      <c r="U248" s="350"/>
      <c r="V248" s="78" t="str">
        <f t="shared" si="286"/>
        <v/>
      </c>
      <c r="W248" s="350"/>
      <c r="Z248" s="353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0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1"/>
      <c r="F249" s="69" t="str">
        <f t="shared" si="279"/>
        <v/>
      </c>
      <c r="G249" s="351"/>
      <c r="H249" s="69" t="str">
        <f t="shared" si="280"/>
        <v/>
      </c>
      <c r="I249" s="351"/>
      <c r="J249" s="69" t="str">
        <f t="shared" si="281"/>
        <v/>
      </c>
      <c r="K249" s="351"/>
      <c r="L249" s="69" t="str">
        <f t="shared" si="282"/>
        <v/>
      </c>
      <c r="M249" s="351"/>
      <c r="N249" s="69" t="str">
        <f t="shared" si="299"/>
        <v/>
      </c>
      <c r="O249" s="351"/>
      <c r="P249" s="69" t="str">
        <f t="shared" si="283"/>
        <v/>
      </c>
      <c r="Q249" s="351"/>
      <c r="R249" s="69" t="str">
        <f t="shared" si="284"/>
        <v/>
      </c>
      <c r="S249" s="351"/>
      <c r="T249" s="69" t="str">
        <f t="shared" si="285"/>
        <v/>
      </c>
      <c r="U249" s="351"/>
      <c r="V249" s="69" t="str">
        <f t="shared" si="286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68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9">
        <f>IF(AD250="","",AD250)</f>
        <v>0</v>
      </c>
      <c r="F250" s="75" t="str">
        <f t="shared" si="279"/>
        <v/>
      </c>
      <c r="G250" s="349">
        <f>IF(AF250="","",AF250)</f>
        <v>0</v>
      </c>
      <c r="H250" s="75" t="str">
        <f t="shared" si="280"/>
        <v/>
      </c>
      <c r="I250" s="349">
        <f>IF(AH250="","",AH250)</f>
        <v>0</v>
      </c>
      <c r="J250" s="75" t="str">
        <f t="shared" si="281"/>
        <v/>
      </c>
      <c r="K250" s="349">
        <f>IF(AJ250="","",AJ250)</f>
        <v>0</v>
      </c>
      <c r="L250" s="75" t="str">
        <f t="shared" si="282"/>
        <v/>
      </c>
      <c r="M250" s="349">
        <f>IF(AL250="","",AL250)</f>
        <v>0</v>
      </c>
      <c r="N250" s="75" t="str">
        <f t="shared" si="299"/>
        <v/>
      </c>
      <c r="O250" s="349">
        <f>IF(AN250="","",AN250)</f>
        <v>0</v>
      </c>
      <c r="P250" s="75" t="str">
        <f t="shared" si="283"/>
        <v/>
      </c>
      <c r="Q250" s="349">
        <f>IF(AP250="","",AP250)</f>
        <v>0</v>
      </c>
      <c r="R250" s="75" t="str">
        <f t="shared" si="284"/>
        <v/>
      </c>
      <c r="S250" s="349">
        <f>IF(AR250="","",AR250)</f>
        <v>0</v>
      </c>
      <c r="T250" s="75" t="str">
        <f t="shared" si="285"/>
        <v/>
      </c>
      <c r="U250" s="349">
        <f>IF(AT250="","",AT250)</f>
        <v>0</v>
      </c>
      <c r="V250" s="75" t="str">
        <f t="shared" si="286"/>
        <v/>
      </c>
      <c r="W250" s="349">
        <f>IF(AV250="","",AV250)</f>
        <v>0</v>
      </c>
      <c r="Z250" s="352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69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0"/>
      <c r="F251" s="78" t="str">
        <f t="shared" si="279"/>
        <v/>
      </c>
      <c r="G251" s="350"/>
      <c r="H251" s="78" t="str">
        <f t="shared" si="280"/>
        <v/>
      </c>
      <c r="I251" s="350"/>
      <c r="J251" s="78" t="str">
        <f t="shared" si="281"/>
        <v/>
      </c>
      <c r="K251" s="350"/>
      <c r="L251" s="78" t="str">
        <f t="shared" si="282"/>
        <v/>
      </c>
      <c r="M251" s="350"/>
      <c r="N251" s="78" t="str">
        <f t="shared" si="299"/>
        <v/>
      </c>
      <c r="O251" s="350"/>
      <c r="P251" s="78" t="str">
        <f t="shared" si="283"/>
        <v/>
      </c>
      <c r="Q251" s="350"/>
      <c r="R251" s="78" t="str">
        <f t="shared" si="284"/>
        <v/>
      </c>
      <c r="S251" s="350"/>
      <c r="T251" s="78" t="str">
        <f t="shared" si="285"/>
        <v/>
      </c>
      <c r="U251" s="350"/>
      <c r="V251" s="78" t="str">
        <f t="shared" si="286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0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1"/>
      <c r="F252" s="69" t="str">
        <f t="shared" si="279"/>
        <v/>
      </c>
      <c r="G252" s="351"/>
      <c r="H252" s="69" t="str">
        <f t="shared" si="280"/>
        <v/>
      </c>
      <c r="I252" s="351"/>
      <c r="J252" s="69" t="str">
        <f t="shared" si="281"/>
        <v/>
      </c>
      <c r="K252" s="351"/>
      <c r="L252" s="69" t="str">
        <f t="shared" si="282"/>
        <v/>
      </c>
      <c r="M252" s="351"/>
      <c r="N252" s="69" t="str">
        <f t="shared" si="299"/>
        <v/>
      </c>
      <c r="O252" s="351"/>
      <c r="P252" s="69" t="str">
        <f t="shared" si="283"/>
        <v/>
      </c>
      <c r="Q252" s="351"/>
      <c r="R252" s="69" t="str">
        <f t="shared" si="284"/>
        <v/>
      </c>
      <c r="S252" s="351"/>
      <c r="T252" s="69" t="str">
        <f t="shared" si="285"/>
        <v/>
      </c>
      <c r="U252" s="351"/>
      <c r="V252" s="69" t="str">
        <f t="shared" si="286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68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9">
        <f>IF(AD253="","",AD253)</f>
        <v>0</v>
      </c>
      <c r="F253" s="75" t="str">
        <f t="shared" si="279"/>
        <v/>
      </c>
      <c r="G253" s="349">
        <f>IF(AF253="","",AF253)</f>
        <v>0</v>
      </c>
      <c r="H253" s="75" t="str">
        <f t="shared" si="280"/>
        <v/>
      </c>
      <c r="I253" s="349">
        <f>IF(AH253="","",AH253)</f>
        <v>0</v>
      </c>
      <c r="J253" s="75" t="str">
        <f t="shared" si="281"/>
        <v/>
      </c>
      <c r="K253" s="349">
        <f>IF(AJ253="","",AJ253)</f>
        <v>0</v>
      </c>
      <c r="L253" s="75" t="str">
        <f t="shared" si="282"/>
        <v/>
      </c>
      <c r="M253" s="349">
        <f>IF(AL253="","",AL253)</f>
        <v>0</v>
      </c>
      <c r="N253" s="75" t="str">
        <f t="shared" si="299"/>
        <v/>
      </c>
      <c r="O253" s="349">
        <f>IF(AN253="","",AN253)</f>
        <v>0</v>
      </c>
      <c r="P253" s="75" t="str">
        <f t="shared" si="283"/>
        <v/>
      </c>
      <c r="Q253" s="349">
        <f>IF(AP253="","",AP253)</f>
        <v>0</v>
      </c>
      <c r="R253" s="75" t="str">
        <f t="shared" si="284"/>
        <v/>
      </c>
      <c r="S253" s="349">
        <f>IF(AR253="","",AR253)</f>
        <v>0</v>
      </c>
      <c r="T253" s="75" t="str">
        <f t="shared" si="285"/>
        <v/>
      </c>
      <c r="U253" s="349">
        <f>IF(AT253="","",AT253)</f>
        <v>0</v>
      </c>
      <c r="V253" s="75" t="str">
        <f t="shared" si="286"/>
        <v/>
      </c>
      <c r="W253" s="349">
        <f>IF(AV253="","",AV253)</f>
        <v>0</v>
      </c>
      <c r="Z253" s="352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69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0"/>
      <c r="F254" s="78" t="str">
        <f t="shared" si="279"/>
        <v/>
      </c>
      <c r="G254" s="350"/>
      <c r="H254" s="78" t="str">
        <f t="shared" si="280"/>
        <v/>
      </c>
      <c r="I254" s="350"/>
      <c r="J254" s="78" t="str">
        <f t="shared" si="281"/>
        <v/>
      </c>
      <c r="K254" s="350"/>
      <c r="L254" s="78" t="str">
        <f t="shared" si="282"/>
        <v/>
      </c>
      <c r="M254" s="350"/>
      <c r="N254" s="78" t="str">
        <f t="shared" si="299"/>
        <v/>
      </c>
      <c r="O254" s="350"/>
      <c r="P254" s="78" t="str">
        <f t="shared" si="283"/>
        <v/>
      </c>
      <c r="Q254" s="350"/>
      <c r="R254" s="78" t="str">
        <f t="shared" si="284"/>
        <v/>
      </c>
      <c r="S254" s="350"/>
      <c r="T254" s="78" t="str">
        <f t="shared" si="285"/>
        <v/>
      </c>
      <c r="U254" s="350"/>
      <c r="V254" s="78" t="str">
        <f t="shared" si="286"/>
        <v/>
      </c>
      <c r="W254" s="350"/>
      <c r="Z254" s="353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0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1"/>
      <c r="F255" s="69" t="str">
        <f t="shared" si="279"/>
        <v/>
      </c>
      <c r="G255" s="351"/>
      <c r="H255" s="69" t="str">
        <f t="shared" si="280"/>
        <v/>
      </c>
      <c r="I255" s="351"/>
      <c r="J255" s="69" t="str">
        <f t="shared" si="281"/>
        <v/>
      </c>
      <c r="K255" s="351"/>
      <c r="L255" s="69" t="str">
        <f t="shared" si="282"/>
        <v/>
      </c>
      <c r="M255" s="351"/>
      <c r="N255" s="69" t="str">
        <f t="shared" si="299"/>
        <v/>
      </c>
      <c r="O255" s="351"/>
      <c r="P255" s="69" t="str">
        <f t="shared" si="283"/>
        <v/>
      </c>
      <c r="Q255" s="351"/>
      <c r="R255" s="69" t="str">
        <f t="shared" si="284"/>
        <v/>
      </c>
      <c r="S255" s="351"/>
      <c r="T255" s="69" t="str">
        <f t="shared" si="285"/>
        <v/>
      </c>
      <c r="U255" s="351"/>
      <c r="V255" s="69" t="str">
        <f t="shared" si="286"/>
        <v/>
      </c>
      <c r="W255" s="351"/>
      <c r="Z255" s="354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68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9">
        <f>IF(AD256="","",AD256)</f>
        <v>0</v>
      </c>
      <c r="F256" s="75" t="str">
        <f t="shared" si="279"/>
        <v/>
      </c>
      <c r="G256" s="349">
        <f>IF(AF256="","",AF256)</f>
        <v>0</v>
      </c>
      <c r="H256" s="75" t="str">
        <f t="shared" si="280"/>
        <v/>
      </c>
      <c r="I256" s="349">
        <f>IF(AH256="","",AH256)</f>
        <v>0</v>
      </c>
      <c r="J256" s="75" t="str">
        <f t="shared" si="281"/>
        <v/>
      </c>
      <c r="K256" s="349">
        <f>IF(AJ256="","",AJ256)</f>
        <v>0</v>
      </c>
      <c r="L256" s="75" t="str">
        <f t="shared" si="282"/>
        <v/>
      </c>
      <c r="M256" s="349">
        <f>IF(AL256="","",AL256)</f>
        <v>0</v>
      </c>
      <c r="N256" s="75" t="str">
        <f t="shared" si="299"/>
        <v/>
      </c>
      <c r="O256" s="349">
        <f>IF(AN256="","",AN256)</f>
        <v>0</v>
      </c>
      <c r="P256" s="75" t="str">
        <f t="shared" si="283"/>
        <v/>
      </c>
      <c r="Q256" s="349">
        <f>IF(AP256="","",AP256)</f>
        <v>0</v>
      </c>
      <c r="R256" s="75" t="str">
        <f t="shared" si="284"/>
        <v/>
      </c>
      <c r="S256" s="349">
        <f>IF(AR256="","",AR256)</f>
        <v>0</v>
      </c>
      <c r="T256" s="75" t="str">
        <f t="shared" si="285"/>
        <v/>
      </c>
      <c r="U256" s="349">
        <f>IF(AT256="","",AT256)</f>
        <v>0</v>
      </c>
      <c r="V256" s="75" t="str">
        <f t="shared" si="286"/>
        <v/>
      </c>
      <c r="W256" s="349">
        <f>IF(AV256="","",AV256)</f>
        <v>0</v>
      </c>
      <c r="Z256" s="352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69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0"/>
      <c r="F257" s="78" t="str">
        <f t="shared" si="279"/>
        <v/>
      </c>
      <c r="G257" s="350"/>
      <c r="H257" s="78" t="str">
        <f t="shared" si="280"/>
        <v/>
      </c>
      <c r="I257" s="350"/>
      <c r="J257" s="78" t="str">
        <f t="shared" si="281"/>
        <v/>
      </c>
      <c r="K257" s="350"/>
      <c r="L257" s="78" t="str">
        <f t="shared" si="282"/>
        <v/>
      </c>
      <c r="M257" s="350"/>
      <c r="N257" s="78" t="str">
        <f t="shared" si="299"/>
        <v/>
      </c>
      <c r="O257" s="350"/>
      <c r="P257" s="78" t="str">
        <f t="shared" si="283"/>
        <v/>
      </c>
      <c r="Q257" s="350"/>
      <c r="R257" s="78" t="str">
        <f t="shared" si="284"/>
        <v/>
      </c>
      <c r="S257" s="350"/>
      <c r="T257" s="78" t="str">
        <f t="shared" si="285"/>
        <v/>
      </c>
      <c r="U257" s="350"/>
      <c r="V257" s="78" t="str">
        <f t="shared" si="286"/>
        <v/>
      </c>
      <c r="W257" s="350"/>
      <c r="Z257" s="353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1"/>
      <c r="F258" s="69" t="str">
        <f t="shared" si="279"/>
        <v/>
      </c>
      <c r="G258" s="351"/>
      <c r="H258" s="69" t="str">
        <f t="shared" si="280"/>
        <v/>
      </c>
      <c r="I258" s="351"/>
      <c r="J258" s="69" t="str">
        <f t="shared" si="281"/>
        <v/>
      </c>
      <c r="K258" s="351"/>
      <c r="L258" s="69" t="str">
        <f t="shared" si="282"/>
        <v/>
      </c>
      <c r="M258" s="351"/>
      <c r="N258" s="69" t="str">
        <f t="shared" si="299"/>
        <v/>
      </c>
      <c r="O258" s="351"/>
      <c r="P258" s="69" t="str">
        <f t="shared" si="283"/>
        <v/>
      </c>
      <c r="Q258" s="351"/>
      <c r="R258" s="69" t="str">
        <f t="shared" si="284"/>
        <v/>
      </c>
      <c r="S258" s="351"/>
      <c r="T258" s="69" t="str">
        <f t="shared" si="285"/>
        <v/>
      </c>
      <c r="U258" s="351"/>
      <c r="V258" s="69" t="str">
        <f t="shared" si="286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7">
        <f t="shared" si="310"/>
        <v>4</v>
      </c>
      <c r="E262" s="347" t="str">
        <f t="shared" si="310"/>
        <v/>
      </c>
      <c r="F262" s="347">
        <f t="shared" si="310"/>
        <v>3</v>
      </c>
      <c r="G262" s="347" t="str">
        <f t="shared" si="310"/>
        <v/>
      </c>
      <c r="H262" s="347">
        <f t="shared" si="310"/>
        <v>7</v>
      </c>
      <c r="I262" s="347" t="str">
        <f t="shared" si="310"/>
        <v/>
      </c>
      <c r="J262" s="347">
        <f t="shared" si="310"/>
        <v>6</v>
      </c>
      <c r="K262" s="347" t="str">
        <f t="shared" si="310"/>
        <v/>
      </c>
      <c r="L262" s="347">
        <f t="shared" si="310"/>
        <v>5</v>
      </c>
      <c r="M262" s="347" t="str">
        <f t="shared" si="310"/>
        <v/>
      </c>
      <c r="N262" s="347">
        <f t="shared" si="310"/>
        <v>1</v>
      </c>
      <c r="O262" s="347" t="str">
        <f t="shared" si="310"/>
        <v/>
      </c>
      <c r="P262" s="347">
        <f t="shared" si="310"/>
        <v>8</v>
      </c>
      <c r="Q262" s="347" t="str">
        <f t="shared" si="310"/>
        <v/>
      </c>
      <c r="R262" s="347">
        <f t="shared" ref="L262:U264" si="311">IF(AQ262=0,"",AQ262)</f>
        <v>2</v>
      </c>
      <c r="S262" s="347" t="str">
        <f t="shared" si="311"/>
        <v/>
      </c>
      <c r="T262" s="347">
        <f t="shared" si="311"/>
        <v>10</v>
      </c>
      <c r="U262" s="347" t="str">
        <f t="shared" si="311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VLOOKUP($AA242,Schlüssel!$A$5:$DG$14,103)</f>
        <v>4</v>
      </c>
      <c r="AD262" s="372"/>
      <c r="AE262" s="371">
        <f>VLOOKUP($AA242,Schlüssel!$A$5:$EK$14,104)</f>
        <v>3</v>
      </c>
      <c r="AF262" s="372"/>
      <c r="AG262" s="371">
        <f>VLOOKUP($AA242,Schlüssel!$A$5:$EK$14,105)</f>
        <v>7</v>
      </c>
      <c r="AH262" s="372"/>
      <c r="AI262" s="371">
        <f>VLOOKUP($AA242,Schlüssel!$A$5:$EK$14,106)</f>
        <v>6</v>
      </c>
      <c r="AJ262" s="372"/>
      <c r="AK262" s="371">
        <f>VLOOKUP($AA242,Schlüssel!$A$5:$EK$14,107)</f>
        <v>5</v>
      </c>
      <c r="AL262" s="372"/>
      <c r="AM262" s="371">
        <f>VLOOKUP($AA242,Schlüssel!$A$5:$EK$14,108)</f>
        <v>1</v>
      </c>
      <c r="AN262" s="372"/>
      <c r="AO262" s="371">
        <f>VLOOKUP($AA242,Schlüssel!$A$5:$EK$14,109)</f>
        <v>8</v>
      </c>
      <c r="AP262" s="372"/>
      <c r="AQ262" s="371">
        <f>VLOOKUP($AA242,Schlüssel!$A$5:$EK$14,110)</f>
        <v>2</v>
      </c>
      <c r="AR262" s="372"/>
      <c r="AS262" s="371">
        <f>VLOOKUP($AA242,Schlüssel!$A$5:$EK$14,111)</f>
        <v>10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4" t="str">
        <f t="shared" si="312"/>
        <v>SG DJK Rimpar</v>
      </c>
      <c r="E263" s="345" t="str">
        <f t="shared" si="312"/>
        <v/>
      </c>
      <c r="F263" s="344" t="str">
        <f t="shared" si="312"/>
        <v>BK München 3</v>
      </c>
      <c r="G263" s="345" t="str">
        <f t="shared" si="312"/>
        <v/>
      </c>
      <c r="H263" s="344" t="str">
        <f t="shared" si="312"/>
        <v>Schanzer Ingolstadt 1</v>
      </c>
      <c r="I263" s="345" t="str">
        <f t="shared" si="312"/>
        <v/>
      </c>
      <c r="J263" s="344" t="str">
        <f t="shared" si="312"/>
        <v>SG Rottendorf 1</v>
      </c>
      <c r="K263" s="345" t="str">
        <f t="shared" si="312"/>
        <v/>
      </c>
      <c r="L263" s="344" t="str">
        <f t="shared" si="311"/>
        <v>RW Lichtenhof Stein 1</v>
      </c>
      <c r="M263" s="345" t="str">
        <f t="shared" si="311"/>
        <v/>
      </c>
      <c r="N263" s="344" t="str">
        <f t="shared" si="311"/>
        <v>BC Comet Nürnberg</v>
      </c>
      <c r="O263" s="345" t="str">
        <f t="shared" si="311"/>
        <v/>
      </c>
      <c r="P263" s="344" t="str">
        <f t="shared" si="311"/>
        <v>BC EMAX Unterföhring 2</v>
      </c>
      <c r="Q263" s="345" t="str">
        <f t="shared" si="311"/>
        <v/>
      </c>
      <c r="R263" s="344" t="str">
        <f t="shared" si="311"/>
        <v>Bajuwaren München 1</v>
      </c>
      <c r="S263" s="345" t="str">
        <f t="shared" si="311"/>
        <v/>
      </c>
      <c r="T263" s="344" t="str">
        <f t="shared" si="311"/>
        <v>High Roller Rosenheim 1</v>
      </c>
      <c r="U263" s="345" t="str">
        <f t="shared" si="311"/>
        <v/>
      </c>
      <c r="V263" s="346"/>
      <c r="W263" s="346"/>
      <c r="AA263" s="90"/>
      <c r="AB263" s="86"/>
      <c r="AC263" s="344" t="str">
        <f>VLOOKUP(AC262,Schlüssel!$A$5:$K$14,2)</f>
        <v>SG DJK Rimpar</v>
      </c>
      <c r="AD263" s="345"/>
      <c r="AE263" s="344" t="str">
        <f>VLOOKUP(AE262,Schlüssel!$A$5:$K$14,2)</f>
        <v>BK München 3</v>
      </c>
      <c r="AF263" s="345"/>
      <c r="AG263" s="344" t="str">
        <f>VLOOKUP(AG262,Schlüssel!$A$5:$K$14,2)</f>
        <v>Schanzer Ingolstadt 1</v>
      </c>
      <c r="AH263" s="345"/>
      <c r="AI263" s="344" t="str">
        <f>VLOOKUP(AI262,Schlüssel!$A$5:$K$14,2)</f>
        <v>SG Rottendorf 1</v>
      </c>
      <c r="AJ263" s="345"/>
      <c r="AK263" s="344" t="str">
        <f>VLOOKUP(AK262,Schlüssel!$A$5:$K$14,2)</f>
        <v>RW Lichtenhof Stein 1</v>
      </c>
      <c r="AL263" s="345"/>
      <c r="AM263" s="344" t="str">
        <f>VLOOKUP(AM262,Schlüssel!$A$5:$K$14,2)</f>
        <v>BC Comet Nürnberg</v>
      </c>
      <c r="AN263" s="345"/>
      <c r="AO263" s="344" t="str">
        <f>VLOOKUP(AO262,Schlüssel!$A$5:$K$14,2)</f>
        <v>BC EMAX Unterföhring 2</v>
      </c>
      <c r="AP263" s="345"/>
      <c r="AQ263" s="344" t="str">
        <f>VLOOKUP(AQ262,Schlüssel!$A$5:$K$14,2)</f>
        <v>Bajuwaren München 1</v>
      </c>
      <c r="AR263" s="345"/>
      <c r="AS263" s="344" t="str">
        <f>VLOOKUP(AS262,Schlüssel!$A$5:$K$14,2)</f>
        <v>High Roller Rosenheim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2" t="str">
        <f t="shared" si="312"/>
        <v/>
      </c>
      <c r="E264" s="342" t="str">
        <f t="shared" si="312"/>
        <v/>
      </c>
      <c r="F264" s="342" t="str">
        <f t="shared" si="312"/>
        <v/>
      </c>
      <c r="G264" s="342" t="str">
        <f t="shared" si="312"/>
        <v/>
      </c>
      <c r="H264" s="342" t="str">
        <f t="shared" si="312"/>
        <v/>
      </c>
      <c r="I264" s="342" t="str">
        <f t="shared" si="312"/>
        <v/>
      </c>
      <c r="J264" s="342" t="str">
        <f t="shared" si="312"/>
        <v/>
      </c>
      <c r="K264" s="342" t="str">
        <f t="shared" si="312"/>
        <v/>
      </c>
      <c r="L264" s="342" t="str">
        <f t="shared" si="311"/>
        <v/>
      </c>
      <c r="M264" s="342" t="str">
        <f t="shared" si="311"/>
        <v/>
      </c>
      <c r="N264" s="342" t="str">
        <f t="shared" si="311"/>
        <v/>
      </c>
      <c r="O264" s="342" t="str">
        <f t="shared" si="311"/>
        <v/>
      </c>
      <c r="P264" s="342" t="str">
        <f t="shared" si="311"/>
        <v/>
      </c>
      <c r="Q264" s="342" t="str">
        <f t="shared" si="311"/>
        <v/>
      </c>
      <c r="R264" s="342" t="str">
        <f t="shared" si="311"/>
        <v/>
      </c>
      <c r="S264" s="342" t="str">
        <f t="shared" si="311"/>
        <v/>
      </c>
      <c r="T264" s="342" t="str">
        <f t="shared" si="311"/>
        <v/>
      </c>
      <c r="U264" s="343" t="str">
        <f t="shared" si="311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ref="B265:C269" si="313">IF(AA265=0,"",AA265)</f>
        <v>Spieler 1</v>
      </c>
      <c r="C265" s="367" t="str">
        <f t="shared" si="313"/>
        <v/>
      </c>
      <c r="D265" s="340">
        <f>IF(AC265=301,"",AC265)</f>
        <v>0</v>
      </c>
      <c r="E265" s="340" t="str">
        <f>IF(AD265=0,"",AD265)</f>
        <v/>
      </c>
      <c r="F265" s="340">
        <f>IF(AE265=301,"",AE265)</f>
        <v>0</v>
      </c>
      <c r="G265" s="340" t="str">
        <f>IF(AF265=0,"",AF265)</f>
        <v/>
      </c>
      <c r="H265" s="340">
        <f>IF(AG265=301,"",AG265)</f>
        <v>0</v>
      </c>
      <c r="I265" s="340" t="str">
        <f>IF(AH265=0,"",AH265)</f>
        <v/>
      </c>
      <c r="J265" s="340">
        <f>IF(AI265=301,"",AI265)</f>
        <v>0</v>
      </c>
      <c r="K265" s="340" t="str">
        <f>IF(AJ265=0,"",AJ265)</f>
        <v/>
      </c>
      <c r="L265" s="340">
        <f>IF(AK265=301,"",AK265)</f>
        <v>0</v>
      </c>
      <c r="M265" s="340" t="str">
        <f>IF(AL265=0,"",AL265)</f>
        <v/>
      </c>
      <c r="N265" s="340">
        <f>IF(AM265=301,"",AM265)</f>
        <v>0</v>
      </c>
      <c r="O265" s="340" t="str">
        <f>IF(AN265=0,"",AN265)</f>
        <v/>
      </c>
      <c r="P265" s="340">
        <f>IF(AO265=301,"",AO265)</f>
        <v>0</v>
      </c>
      <c r="Q265" s="340" t="str">
        <f>IF(AP265=0,"",AP265)</f>
        <v/>
      </c>
      <c r="R265" s="340">
        <f>IF(AQ265=301,"",AQ265)</f>
        <v>0</v>
      </c>
      <c r="S265" s="340" t="str">
        <f>IF(AR265=0,"",AR265)</f>
        <v/>
      </c>
      <c r="T265" s="340">
        <f>IF(AS265=301,"",AS265)</f>
        <v>0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0</v>
      </c>
      <c r="AD265" s="374"/>
      <c r="AE265" s="373">
        <f>ABS(INDEX(AE:AE,MATCH(AE262,$AA:$AA,0)+5)+INDEX(AE:AE,MATCH(AE262,$AA:$AA,0)+6)+INDEX(AE:AE,MATCH(AE262,$AA:$AA,0)+7))</f>
        <v>0</v>
      </c>
      <c r="AF265" s="374"/>
      <c r="AG265" s="373">
        <f>ABS(INDEX(AG:AG,MATCH(AG262,$AA:$AA,0)+5)+INDEX(AG:AG,MATCH(AG262,$AA:$AA,0)+6)+INDEX(AG:AG,MATCH(AG262,$AA:$AA,0)+7))</f>
        <v>0</v>
      </c>
      <c r="AH265" s="374"/>
      <c r="AI265" s="373">
        <f>ABS(INDEX(AI:AI,MATCH(AI262,$AA:$AA,0)+5)+INDEX(AI:AI,MATCH(AI262,$AA:$AA,0)+6)+INDEX(AI:AI,MATCH(AI262,$AA:$AA,0)+7))</f>
        <v>0</v>
      </c>
      <c r="AJ265" s="374"/>
      <c r="AK265" s="373">
        <f>ABS(INDEX(AK:AK,MATCH(AK262,$AA:$AA,0)+5)+INDEX(AK:AK,MATCH(AK262,$AA:$AA,0)+6)+INDEX(AK:AK,MATCH(AK262,$AA:$AA,0)+7))</f>
        <v>0</v>
      </c>
      <c r="AL265" s="374"/>
      <c r="AM265" s="373">
        <f>ABS(INDEX(AM:AM,MATCH(AM262,$AA:$AA,0)+5)+INDEX(AM:AM,MATCH(AM262,$AA:$AA,0)+6)+INDEX(AM:AM,MATCH(AM262,$AA:$AA,0)+7))</f>
        <v>0</v>
      </c>
      <c r="AN265" s="374"/>
      <c r="AO265" s="373">
        <f>ABS(INDEX(AO:AO,MATCH(AO262,$AA:$AA,0)+5)+INDEX(AO:AO,MATCH(AO262,$AA:$AA,0)+6)+INDEX(AO:AO,MATCH(AO262,$AA:$AA,0)+7))</f>
        <v>0</v>
      </c>
      <c r="AP265" s="374"/>
      <c r="AQ265" s="373">
        <f>ABS(INDEX(AQ:AQ,MATCH(AQ262,$AA:$AA,0)+5)+INDEX(AQ:AQ,MATCH(AQ262,$AA:$AA,0)+6)+INDEX(AQ:AQ,MATCH(AQ262,$AA:$AA,0)+7))</f>
        <v>0</v>
      </c>
      <c r="AR265" s="374"/>
      <c r="AS265" s="373">
        <f>ABS(INDEX(AS:AS,MATCH(AS262,$AA:$AA,0)+5)+INDEX(AS:AS,MATCH(AS262,$AA:$AA,0)+6)+INDEX(AS:AS,MATCH(AS262,$AA:$AA,0)+7))</f>
        <v>0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13"/>
        <v>Spieler 2</v>
      </c>
      <c r="C266" s="367" t="str">
        <f t="shared" si="313"/>
        <v/>
      </c>
      <c r="D266" s="340">
        <f>IF(AC266=301,"",AC266)</f>
        <v>0</v>
      </c>
      <c r="E266" s="340" t="str">
        <f>IF(AD266=0,"",AD266)</f>
        <v/>
      </c>
      <c r="F266" s="340">
        <f>IF(AE266=301,"",AE266)</f>
        <v>0</v>
      </c>
      <c r="G266" s="340" t="str">
        <f>IF(AF266=0,"",AF266)</f>
        <v/>
      </c>
      <c r="H266" s="340">
        <f>IF(AG266=301,"",AG266)</f>
        <v>0</v>
      </c>
      <c r="I266" s="340" t="str">
        <f>IF(AH266=0,"",AH266)</f>
        <v/>
      </c>
      <c r="J266" s="340">
        <f>IF(AI266=301,"",AI266)</f>
        <v>0</v>
      </c>
      <c r="K266" s="340" t="str">
        <f>IF(AJ266=0,"",AJ266)</f>
        <v/>
      </c>
      <c r="L266" s="340">
        <f>IF(AK266=301,"",AK266)</f>
        <v>0</v>
      </c>
      <c r="M266" s="340" t="str">
        <f>IF(AL266=0,"",AL266)</f>
        <v/>
      </c>
      <c r="N266" s="340">
        <f>IF(AM266=301,"",AM266)</f>
        <v>0</v>
      </c>
      <c r="O266" s="340" t="str">
        <f>IF(AN266=0,"",AN266)</f>
        <v/>
      </c>
      <c r="P266" s="340">
        <f>IF(AO266=301,"",AO266)</f>
        <v>0</v>
      </c>
      <c r="Q266" s="340" t="str">
        <f>IF(AP266=0,"",AP266)</f>
        <v/>
      </c>
      <c r="R266" s="340">
        <f>IF(AQ266=301,"",AQ266)</f>
        <v>0</v>
      </c>
      <c r="S266" s="340" t="str">
        <f>IF(AR266=0,"",AR266)</f>
        <v/>
      </c>
      <c r="T266" s="340">
        <f>IF(AS266=301,"",AS266)</f>
        <v>0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0</v>
      </c>
      <c r="AD266" s="376"/>
      <c r="AE266" s="375">
        <f>ABS(INDEX(AE:AE,MATCH(AE262,$AA:$AA,0)+8)+INDEX(AE:AE,MATCH(AE262,$AA:$AA,0)+9)+INDEX(AE:AE,MATCH(AE262,$AA:$AA,0)+10))</f>
        <v>0</v>
      </c>
      <c r="AF266" s="376"/>
      <c r="AG266" s="375">
        <f>ABS(INDEX(AG:AG,MATCH(AG262,$AA:$AA,0)+8)+INDEX(AG:AG,MATCH(AG262,$AA:$AA,0)+9)+INDEX(AG:AG,MATCH(AG262,$AA:$AA,0)+10))</f>
        <v>0</v>
      </c>
      <c r="AH266" s="376"/>
      <c r="AI266" s="375">
        <f>ABS(INDEX(AI:AI,MATCH(AI262,$AA:$AA,0)+8)+INDEX(AI:AI,MATCH(AI262,$AA:$AA,0)+9)+INDEX(AI:AI,MATCH(AI262,$AA:$AA,0)+10))</f>
        <v>0</v>
      </c>
      <c r="AJ266" s="376"/>
      <c r="AK266" s="375">
        <f>ABS(INDEX(AK:AK,MATCH(AK262,$AA:$AA,0)+8)+INDEX(AK:AK,MATCH(AK262,$AA:$AA,0)+9)+INDEX(AK:AK,MATCH(AK262,$AA:$AA,0)+10))</f>
        <v>0</v>
      </c>
      <c r="AL266" s="376"/>
      <c r="AM266" s="375">
        <f>ABS(INDEX(AM:AM,MATCH(AM262,$AA:$AA,0)+8)+INDEX(AM:AM,MATCH(AM262,$AA:$AA,0)+9)+INDEX(AM:AM,MATCH(AM262,$AA:$AA,0)+10))</f>
        <v>0</v>
      </c>
      <c r="AN266" s="376"/>
      <c r="AO266" s="375">
        <f>ABS(INDEX(AO:AO,MATCH(AO262,$AA:$AA,0)+8)+INDEX(AO:AO,MATCH(AO262,$AA:$AA,0)+9)+INDEX(AO:AO,MATCH(AO262,$AA:$AA,0)+10))</f>
        <v>0</v>
      </c>
      <c r="AP266" s="376"/>
      <c r="AQ266" s="375">
        <f>ABS(INDEX(AQ:AQ,MATCH(AQ262,$AA:$AA,0)+8)+INDEX(AQ:AQ,MATCH(AQ262,$AA:$AA,0)+9)+INDEX(AQ:AQ,MATCH(AQ262,$AA:$AA,0)+10))</f>
        <v>0</v>
      </c>
      <c r="AR266" s="376"/>
      <c r="AS266" s="375">
        <f>ABS(INDEX(AS:AS,MATCH(AS262,$AA:$AA,0)+8)+INDEX(AS:AS,MATCH(AS262,$AA:$AA,0)+9)+INDEX(AS:AS,MATCH(AS262,$AA:$AA,0)+10))</f>
        <v>0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13"/>
        <v>Spieler 3</v>
      </c>
      <c r="C267" s="367" t="str">
        <f t="shared" si="313"/>
        <v/>
      </c>
      <c r="D267" s="340">
        <f>IF(AC267=301,"",AC267)</f>
        <v>0</v>
      </c>
      <c r="E267" s="340" t="str">
        <f>IF(AD267=0,"",AD267)</f>
        <v/>
      </c>
      <c r="F267" s="340">
        <f>IF(AE267=301,"",AE267)</f>
        <v>0</v>
      </c>
      <c r="G267" s="340" t="str">
        <f>IF(AF267=0,"",AF267)</f>
        <v/>
      </c>
      <c r="H267" s="340">
        <f>IF(AG267=301,"",AG267)</f>
        <v>0</v>
      </c>
      <c r="I267" s="340" t="str">
        <f>IF(AH267=0,"",AH267)</f>
        <v/>
      </c>
      <c r="J267" s="340">
        <f>IF(AI267=301,"",AI267)</f>
        <v>0</v>
      </c>
      <c r="K267" s="340" t="str">
        <f>IF(AJ267=0,"",AJ267)</f>
        <v/>
      </c>
      <c r="L267" s="340">
        <f>IF(AK267=301,"",AK267)</f>
        <v>0</v>
      </c>
      <c r="M267" s="340" t="str">
        <f>IF(AL267=0,"",AL267)</f>
        <v/>
      </c>
      <c r="N267" s="340">
        <f>IF(AM267=301,"",AM267)</f>
        <v>0</v>
      </c>
      <c r="O267" s="340" t="str">
        <f>IF(AN267=0,"",AN267)</f>
        <v/>
      </c>
      <c r="P267" s="340">
        <f>IF(AO267=301,"",AO267)</f>
        <v>0</v>
      </c>
      <c r="Q267" s="340" t="str">
        <f>IF(AP267=0,"",AP267)</f>
        <v/>
      </c>
      <c r="R267" s="340">
        <f>IF(AQ267=301,"",AQ267)</f>
        <v>0</v>
      </c>
      <c r="S267" s="340" t="str">
        <f>IF(AR267=0,"",AR267)</f>
        <v/>
      </c>
      <c r="T267" s="340">
        <f>IF(AS267=301,"",AS267)</f>
        <v>0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0</v>
      </c>
      <c r="AD267" s="376"/>
      <c r="AE267" s="375">
        <f>ABS(INDEX(AE:AE,MATCH(AE262,$AA:$AA,0)+11)+INDEX(AE:AE,MATCH(AE262,$AA:$AA,0)+12)+INDEX(AE:AE,MATCH(AE262,$AA:$AA,0)+13))</f>
        <v>0</v>
      </c>
      <c r="AF267" s="376"/>
      <c r="AG267" s="375">
        <f>ABS(INDEX(AG:AG,MATCH(AG262,$AA:$AA,0)+11)+INDEX(AG:AG,MATCH(AG262,$AA:$AA,0)+12)+INDEX(AG:AG,MATCH(AG262,$AA:$AA,0)+13))</f>
        <v>0</v>
      </c>
      <c r="AH267" s="376"/>
      <c r="AI267" s="375">
        <f>ABS(INDEX(AI:AI,MATCH(AI262,$AA:$AA,0)+11)+INDEX(AI:AI,MATCH(AI262,$AA:$AA,0)+12)+INDEX(AI:AI,MATCH(AI262,$AA:$AA,0)+13))</f>
        <v>0</v>
      </c>
      <c r="AJ267" s="376"/>
      <c r="AK267" s="375">
        <f>ABS(INDEX(AK:AK,MATCH(AK262,$AA:$AA,0)+11)+INDEX(AK:AK,MATCH(AK262,$AA:$AA,0)+12)+INDEX(AK:AK,MATCH(AK262,$AA:$AA,0)+13))</f>
        <v>0</v>
      </c>
      <c r="AL267" s="376"/>
      <c r="AM267" s="375">
        <f>ABS(INDEX(AM:AM,MATCH(AM262,$AA:$AA,0)+11)+INDEX(AM:AM,MATCH(AM262,$AA:$AA,0)+12)+INDEX(AM:AM,MATCH(AM262,$AA:$AA,0)+13))</f>
        <v>0</v>
      </c>
      <c r="AN267" s="376"/>
      <c r="AO267" s="375">
        <f>ABS(INDEX(AO:AO,MATCH(AO262,$AA:$AA,0)+11)+INDEX(AO:AO,MATCH(AO262,$AA:$AA,0)+12)+INDEX(AO:AO,MATCH(AO262,$AA:$AA,0)+13))</f>
        <v>0</v>
      </c>
      <c r="AP267" s="376"/>
      <c r="AQ267" s="375">
        <f>ABS(INDEX(AQ:AQ,MATCH(AQ262,$AA:$AA,0)+11)+INDEX(AQ:AQ,MATCH(AQ262,$AA:$AA,0)+12)+INDEX(AQ:AQ,MATCH(AQ262,$AA:$AA,0)+13))</f>
        <v>0</v>
      </c>
      <c r="AR267" s="376"/>
      <c r="AS267" s="375">
        <f>ABS(INDEX(AS:AS,MATCH(AS262,$AA:$AA,0)+11)+INDEX(AS:AS,MATCH(AS262,$AA:$AA,0)+12)+INDEX(AS:AS,MATCH(AS262,$AA:$AA,0)+13))</f>
        <v>0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13"/>
        <v>Spieler 4</v>
      </c>
      <c r="C268" s="367" t="str">
        <f t="shared" si="313"/>
        <v/>
      </c>
      <c r="D268" s="340">
        <f>IF(AC268=301,"",AC268)</f>
        <v>0</v>
      </c>
      <c r="E268" s="340" t="str">
        <f>IF(AD268=0,"",AD268)</f>
        <v/>
      </c>
      <c r="F268" s="340">
        <f>IF(AE268=301,"",AE268)</f>
        <v>0</v>
      </c>
      <c r="G268" s="340" t="str">
        <f>IF(AF268=0,"",AF268)</f>
        <v/>
      </c>
      <c r="H268" s="340">
        <f>IF(AG268=301,"",AG268)</f>
        <v>0</v>
      </c>
      <c r="I268" s="340" t="str">
        <f>IF(AH268=0,"",AH268)</f>
        <v/>
      </c>
      <c r="J268" s="340">
        <f>IF(AI268=301,"",AI268)</f>
        <v>0</v>
      </c>
      <c r="K268" s="340" t="str">
        <f>IF(AJ268=0,"",AJ268)</f>
        <v/>
      </c>
      <c r="L268" s="340">
        <f>IF(AK268=301,"",AK268)</f>
        <v>0</v>
      </c>
      <c r="M268" s="340" t="str">
        <f>IF(AL268=0,"",AL268)</f>
        <v/>
      </c>
      <c r="N268" s="340">
        <f>IF(AM268=301,"",AM268)</f>
        <v>0</v>
      </c>
      <c r="O268" s="340" t="str">
        <f>IF(AN268=0,"",AN268)</f>
        <v/>
      </c>
      <c r="P268" s="340">
        <f>IF(AO268=301,"",AO268)</f>
        <v>0</v>
      </c>
      <c r="Q268" s="340" t="str">
        <f>IF(AP268=0,"",AP268)</f>
        <v/>
      </c>
      <c r="R268" s="340">
        <f>IF(AQ268=301,"",AQ268)</f>
        <v>0</v>
      </c>
      <c r="S268" s="340" t="str">
        <f>IF(AR268=0,"",AR268)</f>
        <v/>
      </c>
      <c r="T268" s="340">
        <f>IF(AS268=301,"",AS268)</f>
        <v>0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0</v>
      </c>
      <c r="AD268" s="376"/>
      <c r="AE268" s="375">
        <f>ABS(INDEX(AE:AE,MATCH(AE262,$AA:$AA,0)+14)+INDEX(AE:AE,MATCH(AE262,$AA:$AA,0)+15)+INDEX(AE:AE,MATCH(AE262,$AA:$AA,0)+16))</f>
        <v>0</v>
      </c>
      <c r="AF268" s="376"/>
      <c r="AG268" s="375">
        <f>ABS(INDEX(AG:AG,MATCH(AG262,$AA:$AA,0)+14)+INDEX(AG:AG,MATCH(AG262,$AA:$AA,0)+15)+INDEX(AG:AG,MATCH(AG262,$AA:$AA,0)+16))</f>
        <v>0</v>
      </c>
      <c r="AH268" s="376"/>
      <c r="AI268" s="375">
        <f>ABS(INDEX(AI:AI,MATCH(AI262,$AA:$AA,0)+14)+INDEX(AI:AI,MATCH(AI262,$AA:$AA,0)+15)+INDEX(AI:AI,MATCH(AI262,$AA:$AA,0)+16))</f>
        <v>0</v>
      </c>
      <c r="AJ268" s="376"/>
      <c r="AK268" s="375">
        <f>ABS(INDEX(AK:AK,MATCH(AK262,$AA:$AA,0)+14)+INDEX(AK:AK,MATCH(AK262,$AA:$AA,0)+15)+INDEX(AK:AK,MATCH(AK262,$AA:$AA,0)+16))</f>
        <v>0</v>
      </c>
      <c r="AL268" s="376"/>
      <c r="AM268" s="375">
        <f>ABS(INDEX(AM:AM,MATCH(AM262,$AA:$AA,0)+14)+INDEX(AM:AM,MATCH(AM262,$AA:$AA,0)+15)+INDEX(AM:AM,MATCH(AM262,$AA:$AA,0)+16))</f>
        <v>0</v>
      </c>
      <c r="AN268" s="376"/>
      <c r="AO268" s="375">
        <f>ABS(INDEX(AO:AO,MATCH(AO262,$AA:$AA,0)+14)+INDEX(AO:AO,MATCH(AO262,$AA:$AA,0)+15)+INDEX(AO:AO,MATCH(AO262,$AA:$AA,0)+16))</f>
        <v>0</v>
      </c>
      <c r="AP268" s="376"/>
      <c r="AQ268" s="375">
        <f>ABS(INDEX(AQ:AQ,MATCH(AQ262,$AA:$AA,0)+14)+INDEX(AQ:AQ,MATCH(AQ262,$AA:$AA,0)+15)+INDEX(AQ:AQ,MATCH(AQ262,$AA:$AA,0)+16))</f>
        <v>0</v>
      </c>
      <c r="AR268" s="376"/>
      <c r="AS268" s="375">
        <f>ABS(INDEX(AS:AS,MATCH(AS262,$AA:$AA,0)+14)+INDEX(AS:AS,MATCH(AS262,$AA:$AA,0)+15)+INDEX(AS:AS,MATCH(AS262,$AA:$AA,0)+16))</f>
        <v>0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13"/>
        <v>Gesamt</v>
      </c>
      <c r="C269" s="356" t="str">
        <f t="shared" si="313"/>
        <v/>
      </c>
      <c r="D269" s="339">
        <f>IF(AC269=1505,"",AC269)</f>
        <v>0</v>
      </c>
      <c r="E269" s="339" t="str">
        <f>IF(AD269=0,"",AD269)</f>
        <v/>
      </c>
      <c r="F269" s="339">
        <f>IF(AE269=1505,"",AE269)</f>
        <v>0</v>
      </c>
      <c r="G269" s="339" t="str">
        <f>IF(AF269=0,"",AF269)</f>
        <v/>
      </c>
      <c r="H269" s="339">
        <f>IF(AG269=1505,"",AG269)</f>
        <v>0</v>
      </c>
      <c r="I269" s="339" t="str">
        <f>IF(AH269=0,"",AH269)</f>
        <v/>
      </c>
      <c r="J269" s="339">
        <f>IF(AI269=1505,"",AI269)</f>
        <v>0</v>
      </c>
      <c r="K269" s="339" t="str">
        <f>IF(AJ269=0,"",AJ269)</f>
        <v/>
      </c>
      <c r="L269" s="339">
        <f>IF(AK269=1505,"",AK269)</f>
        <v>0</v>
      </c>
      <c r="M269" s="339" t="str">
        <f>IF(AL269=0,"",AL269)</f>
        <v/>
      </c>
      <c r="N269" s="339">
        <f>IF(AM269=1505,"",AM269)</f>
        <v>0</v>
      </c>
      <c r="O269" s="339" t="str">
        <f>IF(AN269=0,"",AN269)</f>
        <v/>
      </c>
      <c r="P269" s="339">
        <f>IF(AO269=1505,"",AO269)</f>
        <v>0</v>
      </c>
      <c r="Q269" s="339" t="str">
        <f>IF(AP269=0,"",AP269)</f>
        <v/>
      </c>
      <c r="R269" s="339">
        <f>IF(AQ269=1505,"",AQ269)</f>
        <v>0</v>
      </c>
      <c r="S269" s="339" t="str">
        <f>IF(AR269=0,"",AR269)</f>
        <v/>
      </c>
      <c r="T269" s="339">
        <f>IF(AS269=1505,"",AS269)</f>
        <v>0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0</v>
      </c>
      <c r="AD269" s="356"/>
      <c r="AE269" s="355">
        <f>SUM(AE265:AE268)</f>
        <v>0</v>
      </c>
      <c r="AF269" s="356"/>
      <c r="AG269" s="355">
        <f>SUM(AG265:AG268)</f>
        <v>0</v>
      </c>
      <c r="AH269" s="356"/>
      <c r="AI269" s="355">
        <f>SUM(AI265:AI268)</f>
        <v>0</v>
      </c>
      <c r="AJ269" s="356"/>
      <c r="AK269" s="355">
        <f>SUM(AK265:AK268)</f>
        <v>0</v>
      </c>
      <c r="AL269" s="356"/>
      <c r="AM269" s="355">
        <f>SUM(AM265:AM268)</f>
        <v>0</v>
      </c>
      <c r="AN269" s="356"/>
      <c r="AO269" s="355">
        <f>SUM(AO265:AO268)</f>
        <v>0</v>
      </c>
      <c r="AP269" s="356"/>
      <c r="AQ269" s="355">
        <f>SUM(AQ265:AQ268)</f>
        <v>0</v>
      </c>
      <c r="AR269" s="356"/>
      <c r="AS269" s="355">
        <f>SUM(AS265:AS268)</f>
        <v>0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05.04./06.04.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05.04./06.04.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Dettelbach Extreme Bowlingarena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9">
        <f>IF(AD277="","",AD277)</f>
        <v>0</v>
      </c>
      <c r="F277" s="75" t="str">
        <f t="shared" ref="F277:F290" si="314">IF(AE277=0,"",AE277)</f>
        <v/>
      </c>
      <c r="G277" s="349">
        <f>IF(AF277="","",AF277)</f>
        <v>0</v>
      </c>
      <c r="H277" s="75" t="str">
        <f t="shared" ref="H277:H290" si="315">IF(AG277=0,"",AG277)</f>
        <v/>
      </c>
      <c r="I277" s="349">
        <f>IF(AH277="","",AH277)</f>
        <v>0</v>
      </c>
      <c r="J277" s="75" t="str">
        <f t="shared" ref="J277:J290" si="316">IF(AI277=0,"",AI277)</f>
        <v/>
      </c>
      <c r="K277" s="349">
        <f>IF(AJ277="","",AJ277)</f>
        <v>0</v>
      </c>
      <c r="L277" s="75" t="str">
        <f t="shared" ref="L277:L290" si="317">IF(AK277=0,"",AK277)</f>
        <v/>
      </c>
      <c r="M277" s="349">
        <f>IF(AL277="","",AL277)</f>
        <v>0</v>
      </c>
      <c r="N277" s="75" t="str">
        <f>IF(AM277=0,"",AM277)</f>
        <v/>
      </c>
      <c r="O277" s="349">
        <f>IF(AN277="","",AN277)</f>
        <v>0</v>
      </c>
      <c r="P277" s="75" t="str">
        <f t="shared" ref="P277:P290" si="318">IF(AO277=0,"",AO277)</f>
        <v/>
      </c>
      <c r="Q277" s="349">
        <f>IF(AP277="","",AP277)</f>
        <v>0</v>
      </c>
      <c r="R277" s="75" t="str">
        <f t="shared" ref="R277:R290" si="319">IF(AQ277=0,"",AQ277)</f>
        <v/>
      </c>
      <c r="S277" s="349">
        <f>IF(AR277="","",AR277)</f>
        <v>0</v>
      </c>
      <c r="T277" s="75" t="str">
        <f t="shared" ref="T277:T290" si="320">IF(AS277=0,"",AS277)</f>
        <v/>
      </c>
      <c r="U277" s="349">
        <f>IF(AT277="","",AT277)</f>
        <v>0</v>
      </c>
      <c r="V277" s="75" t="str">
        <f t="shared" ref="V277:V290" si="321">IF(AU277=0,"",AU277)</f>
        <v/>
      </c>
      <c r="W277" s="349">
        <f>IF(AV277="","",AV277)</f>
        <v>0</v>
      </c>
      <c r="Z277" s="352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69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0"/>
      <c r="F278" s="78" t="str">
        <f t="shared" si="314"/>
        <v/>
      </c>
      <c r="G278" s="350"/>
      <c r="H278" s="78" t="str">
        <f t="shared" si="315"/>
        <v/>
      </c>
      <c r="I278" s="350"/>
      <c r="J278" s="78" t="str">
        <f t="shared" si="316"/>
        <v/>
      </c>
      <c r="K278" s="350"/>
      <c r="L278" s="78" t="str">
        <f t="shared" si="317"/>
        <v/>
      </c>
      <c r="M278" s="350"/>
      <c r="N278" s="78" t="str">
        <f t="shared" ref="N278:N290" si="334">IF(AM278=0,"",AM278)</f>
        <v/>
      </c>
      <c r="O278" s="350"/>
      <c r="P278" s="78" t="str">
        <f t="shared" si="318"/>
        <v/>
      </c>
      <c r="Q278" s="350"/>
      <c r="R278" s="78" t="str">
        <f t="shared" si="319"/>
        <v/>
      </c>
      <c r="S278" s="350"/>
      <c r="T278" s="78" t="str">
        <f t="shared" si="320"/>
        <v/>
      </c>
      <c r="U278" s="350"/>
      <c r="V278" s="78" t="str">
        <f t="shared" si="321"/>
        <v/>
      </c>
      <c r="W278" s="350"/>
      <c r="Z278" s="353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0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1"/>
      <c r="F279" s="69" t="str">
        <f t="shared" si="314"/>
        <v/>
      </c>
      <c r="G279" s="351"/>
      <c r="H279" s="69" t="str">
        <f t="shared" si="315"/>
        <v/>
      </c>
      <c r="I279" s="351"/>
      <c r="J279" s="69" t="str">
        <f t="shared" si="316"/>
        <v/>
      </c>
      <c r="K279" s="351"/>
      <c r="L279" s="69" t="str">
        <f t="shared" si="317"/>
        <v/>
      </c>
      <c r="M279" s="351"/>
      <c r="N279" s="69" t="str">
        <f t="shared" si="334"/>
        <v/>
      </c>
      <c r="O279" s="351"/>
      <c r="P279" s="69" t="str">
        <f t="shared" si="318"/>
        <v/>
      </c>
      <c r="Q279" s="351"/>
      <c r="R279" s="69" t="str">
        <f t="shared" si="319"/>
        <v/>
      </c>
      <c r="S279" s="351"/>
      <c r="T279" s="69" t="str">
        <f t="shared" si="320"/>
        <v/>
      </c>
      <c r="U279" s="351"/>
      <c r="V279" s="69" t="str">
        <f t="shared" si="321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68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9">
        <f>IF(AD280="","",AD280)</f>
        <v>0</v>
      </c>
      <c r="F280" s="75" t="str">
        <f t="shared" si="314"/>
        <v/>
      </c>
      <c r="G280" s="349">
        <f>IF(AF280="","",AF280)</f>
        <v>0</v>
      </c>
      <c r="H280" s="75" t="str">
        <f t="shared" si="315"/>
        <v/>
      </c>
      <c r="I280" s="349">
        <f>IF(AH280="","",AH280)</f>
        <v>0</v>
      </c>
      <c r="J280" s="75" t="str">
        <f t="shared" si="316"/>
        <v/>
      </c>
      <c r="K280" s="349">
        <f>IF(AJ280="","",AJ280)</f>
        <v>0</v>
      </c>
      <c r="L280" s="75" t="str">
        <f t="shared" si="317"/>
        <v/>
      </c>
      <c r="M280" s="349">
        <f>IF(AL280="","",AL280)</f>
        <v>0</v>
      </c>
      <c r="N280" s="75" t="str">
        <f t="shared" si="334"/>
        <v/>
      </c>
      <c r="O280" s="349">
        <f>IF(AN280="","",AN280)</f>
        <v>0</v>
      </c>
      <c r="P280" s="75" t="str">
        <f t="shared" si="318"/>
        <v/>
      </c>
      <c r="Q280" s="349">
        <f>IF(AP280="","",AP280)</f>
        <v>0</v>
      </c>
      <c r="R280" s="75" t="str">
        <f t="shared" si="319"/>
        <v/>
      </c>
      <c r="S280" s="349">
        <f>IF(AR280="","",AR280)</f>
        <v>0</v>
      </c>
      <c r="T280" s="75" t="str">
        <f t="shared" si="320"/>
        <v/>
      </c>
      <c r="U280" s="349">
        <f>IF(AT280="","",AT280)</f>
        <v>0</v>
      </c>
      <c r="V280" s="75" t="str">
        <f t="shared" si="321"/>
        <v/>
      </c>
      <c r="W280" s="349">
        <f>IF(AV280="","",AV280)</f>
        <v>0</v>
      </c>
      <c r="Z280" s="352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69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0"/>
      <c r="F281" s="78" t="str">
        <f t="shared" si="314"/>
        <v/>
      </c>
      <c r="G281" s="350"/>
      <c r="H281" s="78" t="str">
        <f t="shared" si="315"/>
        <v/>
      </c>
      <c r="I281" s="350"/>
      <c r="J281" s="78" t="str">
        <f t="shared" si="316"/>
        <v/>
      </c>
      <c r="K281" s="350"/>
      <c r="L281" s="78" t="str">
        <f t="shared" si="317"/>
        <v/>
      </c>
      <c r="M281" s="350"/>
      <c r="N281" s="78" t="str">
        <f t="shared" si="334"/>
        <v/>
      </c>
      <c r="O281" s="350"/>
      <c r="P281" s="78" t="str">
        <f t="shared" si="318"/>
        <v/>
      </c>
      <c r="Q281" s="350"/>
      <c r="R281" s="78" t="str">
        <f t="shared" si="319"/>
        <v/>
      </c>
      <c r="S281" s="350"/>
      <c r="T281" s="78" t="str">
        <f t="shared" si="320"/>
        <v/>
      </c>
      <c r="U281" s="350"/>
      <c r="V281" s="78" t="str">
        <f t="shared" si="321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0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1"/>
      <c r="F282" s="69" t="str">
        <f t="shared" si="314"/>
        <v/>
      </c>
      <c r="G282" s="351"/>
      <c r="H282" s="69" t="str">
        <f t="shared" si="315"/>
        <v/>
      </c>
      <c r="I282" s="351"/>
      <c r="J282" s="69" t="str">
        <f t="shared" si="316"/>
        <v/>
      </c>
      <c r="K282" s="351"/>
      <c r="L282" s="69" t="str">
        <f t="shared" si="317"/>
        <v/>
      </c>
      <c r="M282" s="351"/>
      <c r="N282" s="69" t="str">
        <f t="shared" si="334"/>
        <v/>
      </c>
      <c r="O282" s="351"/>
      <c r="P282" s="69" t="str">
        <f t="shared" si="318"/>
        <v/>
      </c>
      <c r="Q282" s="351"/>
      <c r="R282" s="69" t="str">
        <f t="shared" si="319"/>
        <v/>
      </c>
      <c r="S282" s="351"/>
      <c r="T282" s="69" t="str">
        <f t="shared" si="320"/>
        <v/>
      </c>
      <c r="U282" s="351"/>
      <c r="V282" s="69" t="str">
        <f t="shared" si="321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68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9">
        <f>IF(AD283="","",AD283)</f>
        <v>0</v>
      </c>
      <c r="F283" s="75" t="str">
        <f t="shared" si="314"/>
        <v/>
      </c>
      <c r="G283" s="349">
        <f>IF(AF283="","",AF283)</f>
        <v>0</v>
      </c>
      <c r="H283" s="75" t="str">
        <f t="shared" si="315"/>
        <v/>
      </c>
      <c r="I283" s="349">
        <f>IF(AH283="","",AH283)</f>
        <v>0</v>
      </c>
      <c r="J283" s="75" t="str">
        <f t="shared" si="316"/>
        <v/>
      </c>
      <c r="K283" s="349">
        <f>IF(AJ283="","",AJ283)</f>
        <v>0</v>
      </c>
      <c r="L283" s="75" t="str">
        <f t="shared" si="317"/>
        <v/>
      </c>
      <c r="M283" s="349">
        <f>IF(AL283="","",AL283)</f>
        <v>0</v>
      </c>
      <c r="N283" s="75" t="str">
        <f t="shared" si="334"/>
        <v/>
      </c>
      <c r="O283" s="349">
        <f>IF(AN283="","",AN283)</f>
        <v>0</v>
      </c>
      <c r="P283" s="75" t="str">
        <f t="shared" si="318"/>
        <v/>
      </c>
      <c r="Q283" s="349">
        <f>IF(AP283="","",AP283)</f>
        <v>0</v>
      </c>
      <c r="R283" s="75" t="str">
        <f t="shared" si="319"/>
        <v/>
      </c>
      <c r="S283" s="349">
        <f>IF(AR283="","",AR283)</f>
        <v>0</v>
      </c>
      <c r="T283" s="75" t="str">
        <f t="shared" si="320"/>
        <v/>
      </c>
      <c r="U283" s="349">
        <f>IF(AT283="","",AT283)</f>
        <v>0</v>
      </c>
      <c r="V283" s="75" t="str">
        <f t="shared" si="321"/>
        <v/>
      </c>
      <c r="W283" s="349">
        <f>IF(AV283="","",AV283)</f>
        <v>0</v>
      </c>
      <c r="Z283" s="352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69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50"/>
      <c r="F284" s="78" t="str">
        <f t="shared" si="314"/>
        <v/>
      </c>
      <c r="G284" s="350"/>
      <c r="H284" s="78" t="str">
        <f t="shared" si="315"/>
        <v/>
      </c>
      <c r="I284" s="350"/>
      <c r="J284" s="78" t="str">
        <f t="shared" si="316"/>
        <v/>
      </c>
      <c r="K284" s="350"/>
      <c r="L284" s="78" t="str">
        <f t="shared" si="317"/>
        <v/>
      </c>
      <c r="M284" s="350"/>
      <c r="N284" s="78" t="str">
        <f t="shared" si="334"/>
        <v/>
      </c>
      <c r="O284" s="350"/>
      <c r="P284" s="78" t="str">
        <f t="shared" si="318"/>
        <v/>
      </c>
      <c r="Q284" s="350"/>
      <c r="R284" s="78" t="str">
        <f t="shared" si="319"/>
        <v/>
      </c>
      <c r="S284" s="350"/>
      <c r="T284" s="78" t="str">
        <f t="shared" si="320"/>
        <v/>
      </c>
      <c r="U284" s="350"/>
      <c r="V284" s="78" t="str">
        <f t="shared" si="321"/>
        <v/>
      </c>
      <c r="W284" s="350"/>
      <c r="Z284" s="353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0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1"/>
      <c r="F285" s="69" t="str">
        <f t="shared" si="314"/>
        <v/>
      </c>
      <c r="G285" s="351"/>
      <c r="H285" s="69" t="str">
        <f t="shared" si="315"/>
        <v/>
      </c>
      <c r="I285" s="351"/>
      <c r="J285" s="69" t="str">
        <f t="shared" si="316"/>
        <v/>
      </c>
      <c r="K285" s="351"/>
      <c r="L285" s="69" t="str">
        <f t="shared" si="317"/>
        <v/>
      </c>
      <c r="M285" s="351"/>
      <c r="N285" s="69" t="str">
        <f t="shared" si="334"/>
        <v/>
      </c>
      <c r="O285" s="351"/>
      <c r="P285" s="69" t="str">
        <f t="shared" si="318"/>
        <v/>
      </c>
      <c r="Q285" s="351"/>
      <c r="R285" s="69" t="str">
        <f t="shared" si="319"/>
        <v/>
      </c>
      <c r="S285" s="351"/>
      <c r="T285" s="69" t="str">
        <f t="shared" si="320"/>
        <v/>
      </c>
      <c r="U285" s="351"/>
      <c r="V285" s="69" t="str">
        <f t="shared" si="321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68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9">
        <f>IF(AD286="","",AD286)</f>
        <v>0</v>
      </c>
      <c r="F286" s="75" t="str">
        <f t="shared" si="314"/>
        <v/>
      </c>
      <c r="G286" s="349">
        <f>IF(AF286="","",AF286)</f>
        <v>0</v>
      </c>
      <c r="H286" s="75" t="str">
        <f t="shared" si="315"/>
        <v/>
      </c>
      <c r="I286" s="349">
        <f>IF(AH286="","",AH286)</f>
        <v>0</v>
      </c>
      <c r="J286" s="75" t="str">
        <f t="shared" si="316"/>
        <v/>
      </c>
      <c r="K286" s="349">
        <f>IF(AJ286="","",AJ286)</f>
        <v>0</v>
      </c>
      <c r="L286" s="75" t="str">
        <f t="shared" si="317"/>
        <v/>
      </c>
      <c r="M286" s="349">
        <f>IF(AL286="","",AL286)</f>
        <v>0</v>
      </c>
      <c r="N286" s="75" t="str">
        <f t="shared" si="334"/>
        <v/>
      </c>
      <c r="O286" s="349">
        <f>IF(AN286="","",AN286)</f>
        <v>0</v>
      </c>
      <c r="P286" s="75" t="str">
        <f t="shared" si="318"/>
        <v/>
      </c>
      <c r="Q286" s="349">
        <f>IF(AP286="","",AP286)</f>
        <v>0</v>
      </c>
      <c r="R286" s="75" t="str">
        <f t="shared" si="319"/>
        <v/>
      </c>
      <c r="S286" s="349">
        <f>IF(AR286="","",AR286)</f>
        <v>0</v>
      </c>
      <c r="T286" s="75" t="str">
        <f t="shared" si="320"/>
        <v/>
      </c>
      <c r="U286" s="349">
        <f>IF(AT286="","",AT286)</f>
        <v>0</v>
      </c>
      <c r="V286" s="75" t="str">
        <f t="shared" si="321"/>
        <v/>
      </c>
      <c r="W286" s="349">
        <f>IF(AV286="","",AV286)</f>
        <v>0</v>
      </c>
      <c r="Z286" s="352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69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0"/>
      <c r="F287" s="78" t="str">
        <f t="shared" si="314"/>
        <v/>
      </c>
      <c r="G287" s="350"/>
      <c r="H287" s="78" t="str">
        <f t="shared" si="315"/>
        <v/>
      </c>
      <c r="I287" s="350"/>
      <c r="J287" s="78" t="str">
        <f t="shared" si="316"/>
        <v/>
      </c>
      <c r="K287" s="350"/>
      <c r="L287" s="78" t="str">
        <f t="shared" si="317"/>
        <v/>
      </c>
      <c r="M287" s="350"/>
      <c r="N287" s="78" t="str">
        <f t="shared" si="334"/>
        <v/>
      </c>
      <c r="O287" s="350"/>
      <c r="P287" s="78" t="str">
        <f t="shared" si="318"/>
        <v/>
      </c>
      <c r="Q287" s="350"/>
      <c r="R287" s="78" t="str">
        <f t="shared" si="319"/>
        <v/>
      </c>
      <c r="S287" s="350"/>
      <c r="T287" s="78" t="str">
        <f t="shared" si="320"/>
        <v/>
      </c>
      <c r="U287" s="350"/>
      <c r="V287" s="78" t="str">
        <f t="shared" si="321"/>
        <v/>
      </c>
      <c r="W287" s="350"/>
      <c r="Z287" s="353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1"/>
      <c r="F288" s="69" t="str">
        <f t="shared" si="314"/>
        <v/>
      </c>
      <c r="G288" s="351"/>
      <c r="H288" s="69" t="str">
        <f t="shared" si="315"/>
        <v/>
      </c>
      <c r="I288" s="351"/>
      <c r="J288" s="69" t="str">
        <f t="shared" si="316"/>
        <v/>
      </c>
      <c r="K288" s="351"/>
      <c r="L288" s="69" t="str">
        <f t="shared" si="317"/>
        <v/>
      </c>
      <c r="M288" s="351"/>
      <c r="N288" s="69" t="str">
        <f t="shared" si="334"/>
        <v/>
      </c>
      <c r="O288" s="351"/>
      <c r="P288" s="69" t="str">
        <f t="shared" si="318"/>
        <v/>
      </c>
      <c r="Q288" s="351"/>
      <c r="R288" s="69" t="str">
        <f t="shared" si="319"/>
        <v/>
      </c>
      <c r="S288" s="351"/>
      <c r="T288" s="69" t="str">
        <f t="shared" si="320"/>
        <v/>
      </c>
      <c r="U288" s="351"/>
      <c r="V288" s="69" t="str">
        <f t="shared" si="321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7">
        <f t="shared" si="345"/>
        <v>8</v>
      </c>
      <c r="E292" s="347" t="str">
        <f t="shared" si="345"/>
        <v/>
      </c>
      <c r="F292" s="347">
        <f t="shared" si="345"/>
        <v>6</v>
      </c>
      <c r="G292" s="347" t="str">
        <f t="shared" si="345"/>
        <v/>
      </c>
      <c r="H292" s="347">
        <f t="shared" si="345"/>
        <v>3</v>
      </c>
      <c r="I292" s="347" t="str">
        <f t="shared" si="345"/>
        <v/>
      </c>
      <c r="J292" s="347">
        <f t="shared" si="345"/>
        <v>4</v>
      </c>
      <c r="K292" s="347" t="str">
        <f t="shared" si="345"/>
        <v/>
      </c>
      <c r="L292" s="347">
        <f t="shared" si="345"/>
        <v>7</v>
      </c>
      <c r="M292" s="347" t="str">
        <f t="shared" si="345"/>
        <v/>
      </c>
      <c r="N292" s="347">
        <f t="shared" si="345"/>
        <v>2</v>
      </c>
      <c r="O292" s="347" t="str">
        <f t="shared" si="345"/>
        <v/>
      </c>
      <c r="P292" s="347">
        <f t="shared" si="345"/>
        <v>1</v>
      </c>
      <c r="Q292" s="347" t="str">
        <f t="shared" si="345"/>
        <v/>
      </c>
      <c r="R292" s="347">
        <f t="shared" ref="L292:U294" si="346">IF(AQ292=0,"",AQ292)</f>
        <v>5</v>
      </c>
      <c r="S292" s="347" t="str">
        <f t="shared" si="346"/>
        <v/>
      </c>
      <c r="T292" s="347">
        <f t="shared" si="346"/>
        <v>9</v>
      </c>
      <c r="U292" s="347" t="str">
        <f t="shared" si="346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VLOOKUP($AA272,Schlüssel!$A$5:$DG$14,103)</f>
        <v>8</v>
      </c>
      <c r="AD292" s="372"/>
      <c r="AE292" s="371">
        <f>VLOOKUP($AA272,Schlüssel!$A$5:$EK$14,104)</f>
        <v>6</v>
      </c>
      <c r="AF292" s="372"/>
      <c r="AG292" s="371">
        <f>VLOOKUP($AA272,Schlüssel!$A$5:$EK$14,105)</f>
        <v>3</v>
      </c>
      <c r="AH292" s="372"/>
      <c r="AI292" s="371">
        <f>VLOOKUP($AA272,Schlüssel!$A$5:$EK$14,106)</f>
        <v>4</v>
      </c>
      <c r="AJ292" s="372"/>
      <c r="AK292" s="371">
        <f>VLOOKUP($AA272,Schlüssel!$A$5:$EK$14,107)</f>
        <v>7</v>
      </c>
      <c r="AL292" s="372"/>
      <c r="AM292" s="371">
        <f>VLOOKUP($AA272,Schlüssel!$A$5:$EK$14,108)</f>
        <v>2</v>
      </c>
      <c r="AN292" s="372"/>
      <c r="AO292" s="371">
        <f>VLOOKUP($AA272,Schlüssel!$A$5:$EK$14,109)</f>
        <v>1</v>
      </c>
      <c r="AP292" s="372"/>
      <c r="AQ292" s="371">
        <f>VLOOKUP($AA272,Schlüssel!$A$5:$EK$14,110)</f>
        <v>5</v>
      </c>
      <c r="AR292" s="372"/>
      <c r="AS292" s="371">
        <f>VLOOKUP($AA272,Schlüssel!$A$5:$EK$14,111)</f>
        <v>9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4" t="str">
        <f t="shared" si="347"/>
        <v>BC EMAX Unterföhring 2</v>
      </c>
      <c r="E293" s="345" t="str">
        <f t="shared" si="347"/>
        <v/>
      </c>
      <c r="F293" s="344" t="str">
        <f t="shared" si="347"/>
        <v>SG Rottendorf 1</v>
      </c>
      <c r="G293" s="345" t="str">
        <f t="shared" si="347"/>
        <v/>
      </c>
      <c r="H293" s="344" t="str">
        <f t="shared" si="347"/>
        <v>BK München 3</v>
      </c>
      <c r="I293" s="345" t="str">
        <f t="shared" si="347"/>
        <v/>
      </c>
      <c r="J293" s="344" t="str">
        <f t="shared" si="347"/>
        <v>SG DJK Rimpar</v>
      </c>
      <c r="K293" s="345" t="str">
        <f t="shared" si="347"/>
        <v/>
      </c>
      <c r="L293" s="344" t="str">
        <f t="shared" si="346"/>
        <v>Schanzer Ingolstadt 1</v>
      </c>
      <c r="M293" s="345" t="str">
        <f t="shared" si="346"/>
        <v/>
      </c>
      <c r="N293" s="344" t="str">
        <f t="shared" si="346"/>
        <v>Bajuwaren München 1</v>
      </c>
      <c r="O293" s="345" t="str">
        <f t="shared" si="346"/>
        <v/>
      </c>
      <c r="P293" s="344" t="str">
        <f t="shared" si="346"/>
        <v>BC Comet Nürnberg</v>
      </c>
      <c r="Q293" s="345" t="str">
        <f t="shared" si="346"/>
        <v/>
      </c>
      <c r="R293" s="344" t="str">
        <f t="shared" si="346"/>
        <v>RW Lichtenhof Stein 1</v>
      </c>
      <c r="S293" s="345" t="str">
        <f t="shared" si="346"/>
        <v/>
      </c>
      <c r="T293" s="344" t="str">
        <f t="shared" si="346"/>
        <v>Bowlinghaus Bamberg 1</v>
      </c>
      <c r="U293" s="345" t="str">
        <f t="shared" si="346"/>
        <v/>
      </c>
      <c r="V293" s="346"/>
      <c r="W293" s="346"/>
      <c r="AA293" s="90"/>
      <c r="AB293" s="86"/>
      <c r="AC293" s="344" t="str">
        <f>VLOOKUP(AC292,Schlüssel!$A$5:$K$14,2)</f>
        <v>BC EMAX Unterföhring 2</v>
      </c>
      <c r="AD293" s="345"/>
      <c r="AE293" s="344" t="str">
        <f>VLOOKUP(AE292,Schlüssel!$A$5:$K$14,2)</f>
        <v>SG Rottendorf 1</v>
      </c>
      <c r="AF293" s="345"/>
      <c r="AG293" s="344" t="str">
        <f>VLOOKUP(AG292,Schlüssel!$A$5:$K$14,2)</f>
        <v>BK München 3</v>
      </c>
      <c r="AH293" s="345"/>
      <c r="AI293" s="344" t="str">
        <f>VLOOKUP(AI292,Schlüssel!$A$5:$K$14,2)</f>
        <v>SG DJK Rimpar</v>
      </c>
      <c r="AJ293" s="345"/>
      <c r="AK293" s="344" t="str">
        <f>VLOOKUP(AK292,Schlüssel!$A$5:$K$14,2)</f>
        <v>Schanzer Ingolstadt 1</v>
      </c>
      <c r="AL293" s="345"/>
      <c r="AM293" s="344" t="str">
        <f>VLOOKUP(AM292,Schlüssel!$A$5:$K$14,2)</f>
        <v>Bajuwaren München 1</v>
      </c>
      <c r="AN293" s="345"/>
      <c r="AO293" s="344" t="str">
        <f>VLOOKUP(AO292,Schlüssel!$A$5:$K$14,2)</f>
        <v>BC Comet Nürnberg</v>
      </c>
      <c r="AP293" s="345"/>
      <c r="AQ293" s="344" t="str">
        <f>VLOOKUP(AQ292,Schlüssel!$A$5:$K$14,2)</f>
        <v>RW Lichtenhof Stein 1</v>
      </c>
      <c r="AR293" s="345"/>
      <c r="AS293" s="344" t="str">
        <f>VLOOKUP(AS292,Schlüssel!$A$5:$K$14,2)</f>
        <v>Bowlinghaus Bamberg 1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2" t="str">
        <f t="shared" si="347"/>
        <v/>
      </c>
      <c r="E294" s="342" t="str">
        <f t="shared" si="347"/>
        <v/>
      </c>
      <c r="F294" s="342" t="str">
        <f t="shared" si="347"/>
        <v/>
      </c>
      <c r="G294" s="342" t="str">
        <f t="shared" si="347"/>
        <v/>
      </c>
      <c r="H294" s="342" t="str">
        <f t="shared" si="347"/>
        <v/>
      </c>
      <c r="I294" s="342" t="str">
        <f t="shared" si="347"/>
        <v/>
      </c>
      <c r="J294" s="342" t="str">
        <f t="shared" si="347"/>
        <v/>
      </c>
      <c r="K294" s="342" t="str">
        <f t="shared" si="347"/>
        <v/>
      </c>
      <c r="L294" s="342" t="str">
        <f t="shared" si="346"/>
        <v/>
      </c>
      <c r="M294" s="342" t="str">
        <f t="shared" si="346"/>
        <v/>
      </c>
      <c r="N294" s="342" t="str">
        <f t="shared" si="346"/>
        <v/>
      </c>
      <c r="O294" s="342" t="str">
        <f t="shared" si="346"/>
        <v/>
      </c>
      <c r="P294" s="342" t="str">
        <f t="shared" si="346"/>
        <v/>
      </c>
      <c r="Q294" s="342" t="str">
        <f t="shared" si="346"/>
        <v/>
      </c>
      <c r="R294" s="342" t="str">
        <f t="shared" si="346"/>
        <v/>
      </c>
      <c r="S294" s="342" t="str">
        <f t="shared" si="346"/>
        <v/>
      </c>
      <c r="T294" s="342" t="str">
        <f t="shared" si="346"/>
        <v/>
      </c>
      <c r="U294" s="343" t="str">
        <f t="shared" si="346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ref="B295:C299" si="348">IF(AA295=0,"",AA295)</f>
        <v>Spieler 1</v>
      </c>
      <c r="C295" s="367" t="str">
        <f t="shared" si="348"/>
        <v/>
      </c>
      <c r="D295" s="340">
        <f>IF(AC295=301,"",AC295)</f>
        <v>0</v>
      </c>
      <c r="E295" s="340" t="str">
        <f>IF(AD295=0,"",AD295)</f>
        <v/>
      </c>
      <c r="F295" s="340">
        <f>IF(AE295=301,"",AE295)</f>
        <v>0</v>
      </c>
      <c r="G295" s="340" t="str">
        <f>IF(AF295=0,"",AF295)</f>
        <v/>
      </c>
      <c r="H295" s="340">
        <f>IF(AG295=301,"",AG295)</f>
        <v>0</v>
      </c>
      <c r="I295" s="340" t="str">
        <f>IF(AH295=0,"",AH295)</f>
        <v/>
      </c>
      <c r="J295" s="340">
        <f>IF(AI295=301,"",AI295)</f>
        <v>0</v>
      </c>
      <c r="K295" s="340" t="str">
        <f>IF(AJ295=0,"",AJ295)</f>
        <v/>
      </c>
      <c r="L295" s="340">
        <f>IF(AK295=301,"",AK295)</f>
        <v>0</v>
      </c>
      <c r="M295" s="340" t="str">
        <f>IF(AL295=0,"",AL295)</f>
        <v/>
      </c>
      <c r="N295" s="340">
        <f>IF(AM295=301,"",AM295)</f>
        <v>0</v>
      </c>
      <c r="O295" s="340" t="str">
        <f>IF(AN295=0,"",AN295)</f>
        <v/>
      </c>
      <c r="P295" s="340">
        <f>IF(AO295=301,"",AO295)</f>
        <v>0</v>
      </c>
      <c r="Q295" s="340" t="str">
        <f>IF(AP295=0,"",AP295)</f>
        <v/>
      </c>
      <c r="R295" s="340">
        <f>IF(AQ295=301,"",AQ295)</f>
        <v>0</v>
      </c>
      <c r="S295" s="340" t="str">
        <f>IF(AR295=0,"",AR295)</f>
        <v/>
      </c>
      <c r="T295" s="340">
        <f>IF(AS295=301,"",AS295)</f>
        <v>0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0</v>
      </c>
      <c r="AD295" s="374"/>
      <c r="AE295" s="373">
        <f>ABS(INDEX(AE:AE,MATCH(AE292,$AA:$AA,0)+5)+INDEX(AE:AE,MATCH(AE292,$AA:$AA,0)+6)+INDEX(AE:AE,MATCH(AE292,$AA:$AA,0)+7))</f>
        <v>0</v>
      </c>
      <c r="AF295" s="374"/>
      <c r="AG295" s="373">
        <f>ABS(INDEX(AG:AG,MATCH(AG292,$AA:$AA,0)+5)+INDEX(AG:AG,MATCH(AG292,$AA:$AA,0)+6)+INDEX(AG:AG,MATCH(AG292,$AA:$AA,0)+7))</f>
        <v>0</v>
      </c>
      <c r="AH295" s="374"/>
      <c r="AI295" s="373">
        <f>ABS(INDEX(AI:AI,MATCH(AI292,$AA:$AA,0)+5)+INDEX(AI:AI,MATCH(AI292,$AA:$AA,0)+6)+INDEX(AI:AI,MATCH(AI292,$AA:$AA,0)+7))</f>
        <v>0</v>
      </c>
      <c r="AJ295" s="374"/>
      <c r="AK295" s="373">
        <f>ABS(INDEX(AK:AK,MATCH(AK292,$AA:$AA,0)+5)+INDEX(AK:AK,MATCH(AK292,$AA:$AA,0)+6)+INDEX(AK:AK,MATCH(AK292,$AA:$AA,0)+7))</f>
        <v>0</v>
      </c>
      <c r="AL295" s="374"/>
      <c r="AM295" s="373">
        <f>ABS(INDEX(AM:AM,MATCH(AM292,$AA:$AA,0)+5)+INDEX(AM:AM,MATCH(AM292,$AA:$AA,0)+6)+INDEX(AM:AM,MATCH(AM292,$AA:$AA,0)+7))</f>
        <v>0</v>
      </c>
      <c r="AN295" s="374"/>
      <c r="AO295" s="373">
        <f>ABS(INDEX(AO:AO,MATCH(AO292,$AA:$AA,0)+5)+INDEX(AO:AO,MATCH(AO292,$AA:$AA,0)+6)+INDEX(AO:AO,MATCH(AO292,$AA:$AA,0)+7))</f>
        <v>0</v>
      </c>
      <c r="AP295" s="374"/>
      <c r="AQ295" s="373">
        <f>ABS(INDEX(AQ:AQ,MATCH(AQ292,$AA:$AA,0)+5)+INDEX(AQ:AQ,MATCH(AQ292,$AA:$AA,0)+6)+INDEX(AQ:AQ,MATCH(AQ292,$AA:$AA,0)+7))</f>
        <v>0</v>
      </c>
      <c r="AR295" s="374"/>
      <c r="AS295" s="373">
        <f>ABS(INDEX(AS:AS,MATCH(AS292,$AA:$AA,0)+5)+INDEX(AS:AS,MATCH(AS292,$AA:$AA,0)+6)+INDEX(AS:AS,MATCH(AS292,$AA:$AA,0)+7))</f>
        <v>0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48"/>
        <v>Spieler 2</v>
      </c>
      <c r="C296" s="367" t="str">
        <f t="shared" si="348"/>
        <v/>
      </c>
      <c r="D296" s="340">
        <f>IF(AC296=301,"",AC296)</f>
        <v>0</v>
      </c>
      <c r="E296" s="340" t="str">
        <f>IF(AD296=0,"",AD296)</f>
        <v/>
      </c>
      <c r="F296" s="340">
        <f>IF(AE296=301,"",AE296)</f>
        <v>0</v>
      </c>
      <c r="G296" s="340" t="str">
        <f>IF(AF296=0,"",AF296)</f>
        <v/>
      </c>
      <c r="H296" s="340">
        <f>IF(AG296=301,"",AG296)</f>
        <v>0</v>
      </c>
      <c r="I296" s="340" t="str">
        <f>IF(AH296=0,"",AH296)</f>
        <v/>
      </c>
      <c r="J296" s="340">
        <f>IF(AI296=301,"",AI296)</f>
        <v>0</v>
      </c>
      <c r="K296" s="340" t="str">
        <f>IF(AJ296=0,"",AJ296)</f>
        <v/>
      </c>
      <c r="L296" s="340">
        <f>IF(AK296=301,"",AK296)</f>
        <v>0</v>
      </c>
      <c r="M296" s="340" t="str">
        <f>IF(AL296=0,"",AL296)</f>
        <v/>
      </c>
      <c r="N296" s="340">
        <f>IF(AM296=301,"",AM296)</f>
        <v>0</v>
      </c>
      <c r="O296" s="340" t="str">
        <f>IF(AN296=0,"",AN296)</f>
        <v/>
      </c>
      <c r="P296" s="340">
        <f>IF(AO296=301,"",AO296)</f>
        <v>0</v>
      </c>
      <c r="Q296" s="340" t="str">
        <f>IF(AP296=0,"",AP296)</f>
        <v/>
      </c>
      <c r="R296" s="340">
        <f>IF(AQ296=301,"",AQ296)</f>
        <v>0</v>
      </c>
      <c r="S296" s="340" t="str">
        <f>IF(AR296=0,"",AR296)</f>
        <v/>
      </c>
      <c r="T296" s="340">
        <f>IF(AS296=301,"",AS296)</f>
        <v>0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0</v>
      </c>
      <c r="AD296" s="376"/>
      <c r="AE296" s="375">
        <f>ABS(INDEX(AE:AE,MATCH(AE292,$AA:$AA,0)+8)+INDEX(AE:AE,MATCH(AE292,$AA:$AA,0)+9)+INDEX(AE:AE,MATCH(AE292,$AA:$AA,0)+10))</f>
        <v>0</v>
      </c>
      <c r="AF296" s="376"/>
      <c r="AG296" s="375">
        <f>ABS(INDEX(AG:AG,MATCH(AG292,$AA:$AA,0)+8)+INDEX(AG:AG,MATCH(AG292,$AA:$AA,0)+9)+INDEX(AG:AG,MATCH(AG292,$AA:$AA,0)+10))</f>
        <v>0</v>
      </c>
      <c r="AH296" s="376"/>
      <c r="AI296" s="375">
        <f>ABS(INDEX(AI:AI,MATCH(AI292,$AA:$AA,0)+8)+INDEX(AI:AI,MATCH(AI292,$AA:$AA,0)+9)+INDEX(AI:AI,MATCH(AI292,$AA:$AA,0)+10))</f>
        <v>0</v>
      </c>
      <c r="AJ296" s="376"/>
      <c r="AK296" s="375">
        <f>ABS(INDEX(AK:AK,MATCH(AK292,$AA:$AA,0)+8)+INDEX(AK:AK,MATCH(AK292,$AA:$AA,0)+9)+INDEX(AK:AK,MATCH(AK292,$AA:$AA,0)+10))</f>
        <v>0</v>
      </c>
      <c r="AL296" s="376"/>
      <c r="AM296" s="375">
        <f>ABS(INDEX(AM:AM,MATCH(AM292,$AA:$AA,0)+8)+INDEX(AM:AM,MATCH(AM292,$AA:$AA,0)+9)+INDEX(AM:AM,MATCH(AM292,$AA:$AA,0)+10))</f>
        <v>0</v>
      </c>
      <c r="AN296" s="376"/>
      <c r="AO296" s="375">
        <f>ABS(INDEX(AO:AO,MATCH(AO292,$AA:$AA,0)+8)+INDEX(AO:AO,MATCH(AO292,$AA:$AA,0)+9)+INDEX(AO:AO,MATCH(AO292,$AA:$AA,0)+10))</f>
        <v>0</v>
      </c>
      <c r="AP296" s="376"/>
      <c r="AQ296" s="375">
        <f>ABS(INDEX(AQ:AQ,MATCH(AQ292,$AA:$AA,0)+8)+INDEX(AQ:AQ,MATCH(AQ292,$AA:$AA,0)+9)+INDEX(AQ:AQ,MATCH(AQ292,$AA:$AA,0)+10))</f>
        <v>0</v>
      </c>
      <c r="AR296" s="376"/>
      <c r="AS296" s="375">
        <f>ABS(INDEX(AS:AS,MATCH(AS292,$AA:$AA,0)+8)+INDEX(AS:AS,MATCH(AS292,$AA:$AA,0)+9)+INDEX(AS:AS,MATCH(AS292,$AA:$AA,0)+10))</f>
        <v>0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48"/>
        <v>Spieler 3</v>
      </c>
      <c r="C297" s="367" t="str">
        <f t="shared" si="348"/>
        <v/>
      </c>
      <c r="D297" s="340">
        <f>IF(AC297=301,"",AC297)</f>
        <v>0</v>
      </c>
      <c r="E297" s="340" t="str">
        <f>IF(AD297=0,"",AD297)</f>
        <v/>
      </c>
      <c r="F297" s="340">
        <f>IF(AE297=301,"",AE297)</f>
        <v>0</v>
      </c>
      <c r="G297" s="340" t="str">
        <f>IF(AF297=0,"",AF297)</f>
        <v/>
      </c>
      <c r="H297" s="340">
        <f>IF(AG297=301,"",AG297)</f>
        <v>0</v>
      </c>
      <c r="I297" s="340" t="str">
        <f>IF(AH297=0,"",AH297)</f>
        <v/>
      </c>
      <c r="J297" s="340">
        <f>IF(AI297=301,"",AI297)</f>
        <v>0</v>
      </c>
      <c r="K297" s="340" t="str">
        <f>IF(AJ297=0,"",AJ297)</f>
        <v/>
      </c>
      <c r="L297" s="340">
        <f>IF(AK297=301,"",AK297)</f>
        <v>0</v>
      </c>
      <c r="M297" s="340" t="str">
        <f>IF(AL297=0,"",AL297)</f>
        <v/>
      </c>
      <c r="N297" s="340">
        <f>IF(AM297=301,"",AM297)</f>
        <v>0</v>
      </c>
      <c r="O297" s="340" t="str">
        <f>IF(AN297=0,"",AN297)</f>
        <v/>
      </c>
      <c r="P297" s="340">
        <f>IF(AO297=301,"",AO297)</f>
        <v>0</v>
      </c>
      <c r="Q297" s="340" t="str">
        <f>IF(AP297=0,"",AP297)</f>
        <v/>
      </c>
      <c r="R297" s="340">
        <f>IF(AQ297=301,"",AQ297)</f>
        <v>0</v>
      </c>
      <c r="S297" s="340" t="str">
        <f>IF(AR297=0,"",AR297)</f>
        <v/>
      </c>
      <c r="T297" s="340">
        <f>IF(AS297=301,"",AS297)</f>
        <v>0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0</v>
      </c>
      <c r="AD297" s="376"/>
      <c r="AE297" s="375">
        <f>ABS(INDEX(AE:AE,MATCH(AE292,$AA:$AA,0)+11)+INDEX(AE:AE,MATCH(AE292,$AA:$AA,0)+12)+INDEX(AE:AE,MATCH(AE292,$AA:$AA,0)+13))</f>
        <v>0</v>
      </c>
      <c r="AF297" s="376"/>
      <c r="AG297" s="375">
        <f>ABS(INDEX(AG:AG,MATCH(AG292,$AA:$AA,0)+11)+INDEX(AG:AG,MATCH(AG292,$AA:$AA,0)+12)+INDEX(AG:AG,MATCH(AG292,$AA:$AA,0)+13))</f>
        <v>0</v>
      </c>
      <c r="AH297" s="376"/>
      <c r="AI297" s="375">
        <f>ABS(INDEX(AI:AI,MATCH(AI292,$AA:$AA,0)+11)+INDEX(AI:AI,MATCH(AI292,$AA:$AA,0)+12)+INDEX(AI:AI,MATCH(AI292,$AA:$AA,0)+13))</f>
        <v>0</v>
      </c>
      <c r="AJ297" s="376"/>
      <c r="AK297" s="375">
        <f>ABS(INDEX(AK:AK,MATCH(AK292,$AA:$AA,0)+11)+INDEX(AK:AK,MATCH(AK292,$AA:$AA,0)+12)+INDEX(AK:AK,MATCH(AK292,$AA:$AA,0)+13))</f>
        <v>0</v>
      </c>
      <c r="AL297" s="376"/>
      <c r="AM297" s="375">
        <f>ABS(INDEX(AM:AM,MATCH(AM292,$AA:$AA,0)+11)+INDEX(AM:AM,MATCH(AM292,$AA:$AA,0)+12)+INDEX(AM:AM,MATCH(AM292,$AA:$AA,0)+13))</f>
        <v>0</v>
      </c>
      <c r="AN297" s="376"/>
      <c r="AO297" s="375">
        <f>ABS(INDEX(AO:AO,MATCH(AO292,$AA:$AA,0)+11)+INDEX(AO:AO,MATCH(AO292,$AA:$AA,0)+12)+INDEX(AO:AO,MATCH(AO292,$AA:$AA,0)+13))</f>
        <v>0</v>
      </c>
      <c r="AP297" s="376"/>
      <c r="AQ297" s="375">
        <f>ABS(INDEX(AQ:AQ,MATCH(AQ292,$AA:$AA,0)+11)+INDEX(AQ:AQ,MATCH(AQ292,$AA:$AA,0)+12)+INDEX(AQ:AQ,MATCH(AQ292,$AA:$AA,0)+13))</f>
        <v>0</v>
      </c>
      <c r="AR297" s="376"/>
      <c r="AS297" s="375">
        <f>ABS(INDEX(AS:AS,MATCH(AS292,$AA:$AA,0)+11)+INDEX(AS:AS,MATCH(AS292,$AA:$AA,0)+12)+INDEX(AS:AS,MATCH(AS292,$AA:$AA,0)+13))</f>
        <v>0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48"/>
        <v>Spieler 4</v>
      </c>
      <c r="C298" s="367" t="str">
        <f t="shared" si="348"/>
        <v/>
      </c>
      <c r="D298" s="340">
        <f>IF(AC298=301,"",AC298)</f>
        <v>0</v>
      </c>
      <c r="E298" s="340" t="str">
        <f>IF(AD298=0,"",AD298)</f>
        <v/>
      </c>
      <c r="F298" s="340">
        <f>IF(AE298=301,"",AE298)</f>
        <v>0</v>
      </c>
      <c r="G298" s="340" t="str">
        <f>IF(AF298=0,"",AF298)</f>
        <v/>
      </c>
      <c r="H298" s="340">
        <f>IF(AG298=301,"",AG298)</f>
        <v>0</v>
      </c>
      <c r="I298" s="340" t="str">
        <f>IF(AH298=0,"",AH298)</f>
        <v/>
      </c>
      <c r="J298" s="340">
        <f>IF(AI298=301,"",AI298)</f>
        <v>0</v>
      </c>
      <c r="K298" s="340" t="str">
        <f>IF(AJ298=0,"",AJ298)</f>
        <v/>
      </c>
      <c r="L298" s="340">
        <f>IF(AK298=301,"",AK298)</f>
        <v>0</v>
      </c>
      <c r="M298" s="340" t="str">
        <f>IF(AL298=0,"",AL298)</f>
        <v/>
      </c>
      <c r="N298" s="340">
        <f>IF(AM298=301,"",AM298)</f>
        <v>0</v>
      </c>
      <c r="O298" s="340" t="str">
        <f>IF(AN298=0,"",AN298)</f>
        <v/>
      </c>
      <c r="P298" s="340">
        <f>IF(AO298=301,"",AO298)</f>
        <v>0</v>
      </c>
      <c r="Q298" s="340" t="str">
        <f>IF(AP298=0,"",AP298)</f>
        <v/>
      </c>
      <c r="R298" s="340">
        <f>IF(AQ298=301,"",AQ298)</f>
        <v>0</v>
      </c>
      <c r="S298" s="340" t="str">
        <f>IF(AR298=0,"",AR298)</f>
        <v/>
      </c>
      <c r="T298" s="340">
        <f>IF(AS298=301,"",AS298)</f>
        <v>0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0</v>
      </c>
      <c r="AD298" s="376"/>
      <c r="AE298" s="375">
        <f>ABS(INDEX(AE:AE,MATCH(AE292,$AA:$AA,0)+14)+INDEX(AE:AE,MATCH(AE292,$AA:$AA,0)+15)+INDEX(AE:AE,MATCH(AE292,$AA:$AA,0)+16))</f>
        <v>0</v>
      </c>
      <c r="AF298" s="376"/>
      <c r="AG298" s="375">
        <f>ABS(INDEX(AG:AG,MATCH(AG292,$AA:$AA,0)+14)+INDEX(AG:AG,MATCH(AG292,$AA:$AA,0)+15)+INDEX(AG:AG,MATCH(AG292,$AA:$AA,0)+16))</f>
        <v>0</v>
      </c>
      <c r="AH298" s="376"/>
      <c r="AI298" s="375">
        <f>ABS(INDEX(AI:AI,MATCH(AI292,$AA:$AA,0)+14)+INDEX(AI:AI,MATCH(AI292,$AA:$AA,0)+15)+INDEX(AI:AI,MATCH(AI292,$AA:$AA,0)+16))</f>
        <v>0</v>
      </c>
      <c r="AJ298" s="376"/>
      <c r="AK298" s="375">
        <f>ABS(INDEX(AK:AK,MATCH(AK292,$AA:$AA,0)+14)+INDEX(AK:AK,MATCH(AK292,$AA:$AA,0)+15)+INDEX(AK:AK,MATCH(AK292,$AA:$AA,0)+16))</f>
        <v>0</v>
      </c>
      <c r="AL298" s="376"/>
      <c r="AM298" s="375">
        <f>ABS(INDEX(AM:AM,MATCH(AM292,$AA:$AA,0)+14)+INDEX(AM:AM,MATCH(AM292,$AA:$AA,0)+15)+INDEX(AM:AM,MATCH(AM292,$AA:$AA,0)+16))</f>
        <v>0</v>
      </c>
      <c r="AN298" s="376"/>
      <c r="AO298" s="375">
        <f>ABS(INDEX(AO:AO,MATCH(AO292,$AA:$AA,0)+14)+INDEX(AO:AO,MATCH(AO292,$AA:$AA,0)+15)+INDEX(AO:AO,MATCH(AO292,$AA:$AA,0)+16))</f>
        <v>0</v>
      </c>
      <c r="AP298" s="376"/>
      <c r="AQ298" s="375">
        <f>ABS(INDEX(AQ:AQ,MATCH(AQ292,$AA:$AA,0)+14)+INDEX(AQ:AQ,MATCH(AQ292,$AA:$AA,0)+15)+INDEX(AQ:AQ,MATCH(AQ292,$AA:$AA,0)+16))</f>
        <v>0</v>
      </c>
      <c r="AR298" s="376"/>
      <c r="AS298" s="375">
        <f>ABS(INDEX(AS:AS,MATCH(AS292,$AA:$AA,0)+14)+INDEX(AS:AS,MATCH(AS292,$AA:$AA,0)+15)+INDEX(AS:AS,MATCH(AS292,$AA:$AA,0)+16))</f>
        <v>0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48"/>
        <v>Gesamt</v>
      </c>
      <c r="C299" s="356" t="str">
        <f t="shared" si="348"/>
        <v/>
      </c>
      <c r="D299" s="339">
        <f>IF(AC299=1505,"",AC299)</f>
        <v>0</v>
      </c>
      <c r="E299" s="339" t="str">
        <f>IF(AD299=0,"",AD299)</f>
        <v/>
      </c>
      <c r="F299" s="339">
        <f>IF(AE299=1505,"",AE299)</f>
        <v>0</v>
      </c>
      <c r="G299" s="339" t="str">
        <f>IF(AF299=0,"",AF299)</f>
        <v/>
      </c>
      <c r="H299" s="339">
        <f>IF(AG299=1505,"",AG299)</f>
        <v>0</v>
      </c>
      <c r="I299" s="339" t="str">
        <f>IF(AH299=0,"",AH299)</f>
        <v/>
      </c>
      <c r="J299" s="339">
        <f>IF(AI299=1505,"",AI299)</f>
        <v>0</v>
      </c>
      <c r="K299" s="339" t="str">
        <f>IF(AJ299=0,"",AJ299)</f>
        <v/>
      </c>
      <c r="L299" s="339">
        <f>IF(AK299=1505,"",AK299)</f>
        <v>0</v>
      </c>
      <c r="M299" s="339" t="str">
        <f>IF(AL299=0,"",AL299)</f>
        <v/>
      </c>
      <c r="N299" s="339">
        <f>IF(AM299=1505,"",AM299)</f>
        <v>0</v>
      </c>
      <c r="O299" s="339" t="str">
        <f>IF(AN299=0,"",AN299)</f>
        <v/>
      </c>
      <c r="P299" s="339">
        <f>IF(AO299=1505,"",AO299)</f>
        <v>0</v>
      </c>
      <c r="Q299" s="339" t="str">
        <f>IF(AP299=0,"",AP299)</f>
        <v/>
      </c>
      <c r="R299" s="339">
        <f>IF(AQ299=1505,"",AQ299)</f>
        <v>0</v>
      </c>
      <c r="S299" s="339" t="str">
        <f>IF(AR299=0,"",AR299)</f>
        <v/>
      </c>
      <c r="T299" s="339">
        <f>IF(AS299=1505,"",AS299)</f>
        <v>0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0</v>
      </c>
      <c r="AD299" s="356"/>
      <c r="AE299" s="355">
        <f>SUM(AE295:AE298)</f>
        <v>0</v>
      </c>
      <c r="AF299" s="356"/>
      <c r="AG299" s="355">
        <f>SUM(AG295:AG298)</f>
        <v>0</v>
      </c>
      <c r="AH299" s="356"/>
      <c r="AI299" s="355">
        <f>SUM(AI295:AI298)</f>
        <v>0</v>
      </c>
      <c r="AJ299" s="356"/>
      <c r="AK299" s="355">
        <f>SUM(AK295:AK298)</f>
        <v>0</v>
      </c>
      <c r="AL299" s="356"/>
      <c r="AM299" s="355">
        <f>SUM(AM295:AM298)</f>
        <v>0</v>
      </c>
      <c r="AN299" s="356"/>
      <c r="AO299" s="355">
        <f>SUM(AO295:AO298)</f>
        <v>0</v>
      </c>
      <c r="AP299" s="356"/>
      <c r="AQ299" s="355">
        <f>SUM(AQ295:AQ298)</f>
        <v>0</v>
      </c>
      <c r="AR299" s="356"/>
      <c r="AS299" s="355">
        <f>SUM(AS295:AS298)</f>
        <v>0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5">
      <c r="A2" s="384" t="str">
        <f>"Saison "&amp;Spielorte!C18&amp;"     -     Spieltag "&amp;Erfassung6!AS2&amp;"     -     "&amp;Erfassung6!AT1</f>
        <v>Saison 2024/2025     -     Spieltag 6     -     05.04./06.04.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5">
      <c r="A3" s="384" t="str">
        <f>+Erfassung6!AE2</f>
        <v>Dettelbach Extreme Bowlingarena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BC Comet Nürnberg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72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6" x14ac:dyDescent="0.3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5">
      <c r="C20" s="381"/>
      <c r="D20" s="381"/>
      <c r="E20" s="381"/>
      <c r="F20" s="381"/>
      <c r="G20" s="381"/>
      <c r="H20" s="381"/>
    </row>
    <row r="21" spans="2:23" x14ac:dyDescent="0.25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BC Comet Nürnberg</v>
      </c>
      <c r="N21" s="133">
        <f>IFERROR(ROUND(INDEX(Erfassung6!BT:BT,MATCH(1,Erfassung6!BV:BV,0)),0),"")</f>
        <v>0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82" t="str">
        <f>IFERROR(ROUND(INDEX(Erfassung6!BW:BW,MATCH(1,Erfassung6!BZ:BZ,0)),0),"")&amp;"  /  "&amp;ROUND(IFERROR(ROUND(INDEX(Erfassung6!BW:BW,MATCH(1,Erfassung6!BZ:BZ,0)),0),"")/9,2)</f>
        <v>0  /  0</v>
      </c>
      <c r="O24" s="382"/>
      <c r="P24" s="382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4" t="str">
        <f>"Saison "&amp;Spielorte!C18&amp;"     -     Spieltag "&amp;Erfassung6!AS2&amp;"     -     "&amp;Erfassung6!AT1</f>
        <v>Saison 2024/2025     -     Spieltag 6     -     05.04./06.04.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4" t="s">
        <v>2082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6"/>
      <c r="B4" s="396"/>
      <c r="C4" s="28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0"/>
      <c r="Q4" s="33"/>
    </row>
    <row r="5" spans="1:31" x14ac:dyDescent="0.25">
      <c r="A5" s="387" t="s">
        <v>1816</v>
      </c>
      <c r="B5" s="389" t="s">
        <v>1817</v>
      </c>
      <c r="C5" s="377" t="s">
        <v>1820</v>
      </c>
      <c r="D5" s="378"/>
      <c r="E5" s="377" t="s">
        <v>1821</v>
      </c>
      <c r="F5" s="378"/>
      <c r="G5" s="377" t="s">
        <v>1822</v>
      </c>
      <c r="H5" s="378"/>
      <c r="I5" s="379" t="s">
        <v>1823</v>
      </c>
      <c r="J5" s="378"/>
      <c r="K5" s="379" t="s">
        <v>1824</v>
      </c>
      <c r="L5" s="378"/>
      <c r="M5" s="379" t="s">
        <v>1825</v>
      </c>
      <c r="N5" s="378"/>
      <c r="O5" s="377" t="s">
        <v>1799</v>
      </c>
      <c r="P5" s="378"/>
      <c r="Q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6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0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0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3921</v>
      </c>
      <c r="N2">
        <f>INDEX(SchnittGes5!N:N,MATCH(L2,SchnittGes5!L:L,0))+INDEX(Schnitt6!N:N,MATCH(L2,Schnitt6!L:L,0))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INDEX(SchnittGes5!M:M,MATCH(L3,SchnittGes5!L:L,0))+INDEX(Schnitt6!M:M,MATCH(L3,Schnitt6!L:L,0))</f>
        <v>2745</v>
      </c>
      <c r="N3">
        <f>INDEX(SchnittGes5!N:N,MATCH(L3,SchnittGes5!L:L,0))+INDEX(Schnitt6!N:N,MATCH(L3,Schnitt6!L:L,0))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3678</v>
      </c>
      <c r="N4">
        <f>INDEX(SchnittGes5!N:N,MATCH(L4,SchnittGes5!L:L,0))+INDEX(Schnitt6!N:N,MATCH(L4,Schnitt6!L:L,0))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INDEX(SchnittGes5!M:M,MATCH(L5,SchnittGes5!L:L,0))+INDEX(Schnitt6!M:M,MATCH(L5,Schnitt6!L:L,0))</f>
        <v>3212</v>
      </c>
      <c r="N5">
        <f>INDEX(SchnittGes5!N:N,MATCH(L5,SchnittGes5!L:L,0))+INDEX(Schnitt6!N:N,MATCH(L5,Schnitt6!L:L,0))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INDEX(SchnittGes5!M:M,MATCH(L6,SchnittGes5!L:L,0))+INDEX(Schnitt6!M:M,MATCH(L6,Schnitt6!L:L,0))</f>
        <v>1550</v>
      </c>
      <c r="N6">
        <f>INDEX(SchnittGes5!N:N,MATCH(L6,SchnittGes5!L:L,0))+INDEX(Schnitt6!N:N,MATCH(L6,Schnitt6!L:L,0))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INDEX(SchnittGes5!M:M,MATCH(L7,SchnittGes5!L:L,0))+INDEX(Schnitt6!M:M,MATCH(L7,Schnitt6!L:L,0))</f>
        <v>3058</v>
      </c>
      <c r="N7">
        <f>INDEX(SchnittGes5!N:N,MATCH(L7,SchnittGes5!L:L,0))+INDEX(Schnitt6!N:N,MATCH(L7,Schnitt6!L:L,0))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INDEX(SchnittGes5!M:M,MATCH(L8,SchnittGes5!L:L,0))+INDEX(Schnitt6!M:M,MATCH(L8,Schnitt6!L:L,0))</f>
        <v>0</v>
      </c>
      <c r="N8">
        <f>INDEX(SchnittGes5!N:N,MATCH(L8,SchnittGes5!L:L,0))+INDEX(Schnitt6!N:N,MATCH(L8,Schnitt6!L:L,0))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INDEX(SchnittGes5!M:M,MATCH(L9,SchnittGes5!L:L,0))+INDEX(Schnitt6!M:M,MATCH(L9,Schnitt6!L:L,0))</f>
        <v>3463</v>
      </c>
      <c r="N9">
        <f>INDEX(SchnittGes5!N:N,MATCH(L9,SchnittGes5!L:L,0))+INDEX(Schnitt6!N:N,MATCH(L9,Schnitt6!L:L,0))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INDEX(SchnittGes5!M:M,MATCH(L10,SchnittGes5!L:L,0))+INDEX(Schnitt6!M:M,MATCH(L10,Schnitt6!L:L,0))</f>
        <v>3220</v>
      </c>
      <c r="N10">
        <f>INDEX(SchnittGes5!N:N,MATCH(L10,SchnittGes5!L:L,0))+INDEX(Schnitt6!N:N,MATCH(L10,Schnitt6!L:L,0))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INDEX(SchnittGes5!M:M,MATCH(L11,SchnittGes5!L:L,0))+INDEX(Schnitt6!M:M,MATCH(L11,Schnitt6!L:L,0))</f>
        <v>0</v>
      </c>
      <c r="N11">
        <f>INDEX(SchnittGes5!N:N,MATCH(L11,SchnittGes5!L:L,0))+INDEX(Schnitt6!N:N,MATCH(L11,Schnitt6!L:L,0))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INDEX(SchnittGes5!M:M,MATCH(L12,SchnittGes5!L:L,0))+INDEX(Schnitt6!M:M,MATCH(L12,Schnitt6!L:L,0))</f>
        <v>3362</v>
      </c>
      <c r="N12">
        <f>INDEX(SchnittGes5!N:N,MATCH(L12,SchnittGes5!L:L,0))+INDEX(Schnitt6!N:N,MATCH(L12,Schnitt6!L:L,0))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INDEX(SchnittGes5!M:M,MATCH(L13,SchnittGes5!L:L,0))+INDEX(Schnitt6!M:M,MATCH(L13,Schnitt6!L:L,0))</f>
        <v>3606</v>
      </c>
      <c r="N13">
        <f>INDEX(SchnittGes5!N:N,MATCH(L13,SchnittGes5!L:L,0))+INDEX(Schnitt6!N:N,MATCH(L13,Schnitt6!L:L,0))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INDEX(SchnittGes5!M:M,MATCH(L14,SchnittGes5!L:L,0))+INDEX(Schnitt6!M:M,MATCH(L14,Schnitt6!L:L,0))</f>
        <v>0</v>
      </c>
      <c r="N14">
        <f>INDEX(SchnittGes5!N:N,MATCH(L14,SchnittGes5!L:L,0))+INDEX(Schnitt6!N:N,MATCH(L14,Schnitt6!L:L,0))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INDEX(SchnittGes5!M:M,MATCH(L15,SchnittGes5!L:L,0))+INDEX(Schnitt6!M:M,MATCH(L15,Schnitt6!L:L,0))</f>
        <v>2052</v>
      </c>
      <c r="N15">
        <f>INDEX(SchnittGes5!N:N,MATCH(L15,SchnittGes5!L:L,0))+INDEX(Schnitt6!N:N,MATCH(L15,Schnitt6!L:L,0))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INDEX(SchnittGes5!M:M,MATCH(L16,SchnittGes5!L:L,0))+INDEX(Schnitt6!M:M,MATCH(L16,Schnitt6!L:L,0))</f>
        <v>2837</v>
      </c>
      <c r="N16">
        <f>INDEX(SchnittGes5!N:N,MATCH(L16,SchnittGes5!L:L,0))+INDEX(Schnitt6!N:N,MATCH(L16,Schnitt6!L:L,0))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INDEX(SchnittGes5!M:M,MATCH(L17,SchnittGes5!L:L,0))+INDEX(Schnitt6!M:M,MATCH(L17,Schnitt6!L:L,0))</f>
        <v>2057</v>
      </c>
      <c r="N17">
        <f>INDEX(SchnittGes5!N:N,MATCH(L17,SchnittGes5!L:L,0))+INDEX(Schnitt6!N:N,MATCH(L17,Schnitt6!L:L,0))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INDEX(SchnittGes5!M:M,MATCH(L18,SchnittGes5!L:L,0))+INDEX(Schnitt6!M:M,MATCH(L18,Schnitt6!L:L,0))</f>
        <v>3789</v>
      </c>
      <c r="N18">
        <f>INDEX(SchnittGes5!N:N,MATCH(L18,SchnittGes5!L:L,0))+INDEX(Schnitt6!N:N,MATCH(L18,Schnitt6!L:L,0))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INDEX(SchnittGes5!M:M,MATCH(L19,SchnittGes5!L:L,0))+INDEX(Schnitt6!M:M,MATCH(L19,Schnitt6!L:L,0))</f>
        <v>2389</v>
      </c>
      <c r="N19">
        <f>INDEX(SchnittGes5!N:N,MATCH(L19,SchnittGes5!L:L,0))+INDEX(Schnitt6!N:N,MATCH(L19,Schnitt6!L:L,0))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INDEX(SchnittGes5!M:M,MATCH(L20,SchnittGes5!L:L,0))+INDEX(Schnitt6!M:M,MATCH(L20,Schnitt6!L:L,0))</f>
        <v>2169</v>
      </c>
      <c r="N20">
        <f>INDEX(SchnittGes5!N:N,MATCH(L20,SchnittGes5!L:L,0))+INDEX(Schnitt6!N:N,MATCH(L20,Schnitt6!L:L,0))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INDEX(SchnittGes5!M:M,MATCH(L21,SchnittGes5!L:L,0))+INDEX(Schnitt6!M:M,MATCH(L21,Schnitt6!L:L,0))</f>
        <v>3805</v>
      </c>
      <c r="N21">
        <f>INDEX(SchnittGes5!N:N,MATCH(L21,SchnittGes5!L:L,0))+INDEX(Schnitt6!N:N,MATCH(L21,Schnitt6!L:L,0))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INDEX(SchnittGes5!M:M,MATCH(L22,SchnittGes5!L:L,0))+INDEX(Schnitt6!M:M,MATCH(L22,Schnitt6!L:L,0))</f>
        <v>300</v>
      </c>
      <c r="N22">
        <f>INDEX(SchnittGes5!N:N,MATCH(L22,SchnittGes5!L:L,0))+INDEX(Schnitt6!N:N,MATCH(L22,Schnitt6!L:L,0))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INDEX(SchnittGes5!M:M,MATCH(L23,SchnittGes5!L:L,0))+INDEX(Schnitt6!M:M,MATCH(L23,Schnitt6!L:L,0))</f>
        <v>2095</v>
      </c>
      <c r="N23">
        <f>INDEX(SchnittGes5!N:N,MATCH(L23,SchnittGes5!L:L,0))+INDEX(Schnitt6!N:N,MATCH(L23,Schnitt6!L:L,0))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INDEX(SchnittGes5!M:M,MATCH(L24,SchnittGes5!L:L,0))+INDEX(Schnitt6!M:M,MATCH(L24,Schnitt6!L:L,0))</f>
        <v>3409</v>
      </c>
      <c r="N24">
        <f>INDEX(SchnittGes5!N:N,MATCH(L24,SchnittGes5!L:L,0))+INDEX(Schnitt6!N:N,MATCH(L24,Schnitt6!L:L,0))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INDEX(SchnittGes5!M:M,MATCH(L25,SchnittGes5!L:L,0))+INDEX(Schnitt6!M:M,MATCH(L25,Schnitt6!L:L,0))</f>
        <v>3044</v>
      </c>
      <c r="N25">
        <f>INDEX(SchnittGes5!N:N,MATCH(L25,SchnittGes5!L:L,0))+INDEX(Schnitt6!N:N,MATCH(L25,Schnitt6!L:L,0))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INDEX(SchnittGes5!M:M,MATCH(L26,SchnittGes5!L:L,0))+INDEX(Schnitt6!M:M,MATCH(L26,Schnitt6!L:L,0))</f>
        <v>1805</v>
      </c>
      <c r="N26">
        <f>INDEX(SchnittGes5!N:N,MATCH(L26,SchnittGes5!L:L,0))+INDEX(Schnitt6!N:N,MATCH(L26,Schnitt6!L:L,0))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INDEX(SchnittGes5!M:M,MATCH(L27,SchnittGes5!L:L,0))+INDEX(Schnitt6!M:M,MATCH(L27,Schnitt6!L:L,0))</f>
        <v>3543</v>
      </c>
      <c r="N27">
        <f>INDEX(SchnittGes5!N:N,MATCH(L27,SchnittGes5!L:L,0))+INDEX(Schnitt6!N:N,MATCH(L27,Schnitt6!L:L,0))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INDEX(SchnittGes5!M:M,MATCH(L29,SchnittGes5!L:L,0))+INDEX(Schnitt6!M:M,MATCH(L29,Schnitt6!L:L,0))</f>
        <v>3657</v>
      </c>
      <c r="N29">
        <f>INDEX(SchnittGes5!N:N,MATCH(L29,SchnittGes5!L:L,0))+INDEX(Schnitt6!N:N,MATCH(L29,Schnitt6!L:L,0))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INDEX(SchnittGes5!M:M,MATCH(L30,SchnittGes5!L:L,0))+INDEX(Schnitt6!M:M,MATCH(L30,Schnitt6!L:L,0))</f>
        <v>3596</v>
      </c>
      <c r="N30">
        <f>INDEX(SchnittGes5!N:N,MATCH(L30,SchnittGes5!L:L,0))+INDEX(Schnitt6!N:N,MATCH(L30,Schnitt6!L:L,0))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INDEX(SchnittGes5!M:M,MATCH(L31,SchnittGes5!L:L,0))+INDEX(Schnitt6!M:M,MATCH(L31,Schnitt6!L:L,0))</f>
        <v>1823</v>
      </c>
      <c r="N31">
        <f>INDEX(SchnittGes5!N:N,MATCH(L31,SchnittGes5!L:L,0))+INDEX(Schnitt6!N:N,MATCH(L31,Schnitt6!L:L,0))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INDEX(SchnittGes5!M:M,MATCH(L32,SchnittGes5!L:L,0))+INDEX(Schnitt6!M:M,MATCH(L32,Schnitt6!L:L,0))</f>
        <v>0</v>
      </c>
      <c r="N32">
        <f>INDEX(SchnittGes5!N:N,MATCH(L32,SchnittGes5!L:L,0))+INDEX(Schnitt6!N:N,MATCH(L32,Schnitt6!L:L,0))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INDEX(SchnittGes5!M:M,MATCH(L33,SchnittGes5!L:L,0))+INDEX(Schnitt6!M:M,MATCH(L33,Schnitt6!L:L,0))</f>
        <v>1444</v>
      </c>
      <c r="N33">
        <f>INDEX(SchnittGes5!N:N,MATCH(L33,SchnittGes5!L:L,0))+INDEX(Schnitt6!N:N,MATCH(L33,Schnitt6!L:L,0))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INDEX(SchnittGes5!M:M,MATCH(L36,SchnittGes5!L:L,0))+INDEX(Schnitt6!M:M,MATCH(L36,Schnitt6!L:L,0))</f>
        <v>2609</v>
      </c>
      <c r="N36">
        <f>INDEX(SchnittGes5!N:N,MATCH(L36,SchnittGes5!L:L,0))+INDEX(Schnitt6!N:N,MATCH(L36,Schnitt6!L:L,0))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INDEX(SchnittGes5!M:M,MATCH(L37,SchnittGes5!L:L,0))+INDEX(Schnitt6!M:M,MATCH(L37,Schnitt6!L:L,0))</f>
        <v>2919</v>
      </c>
      <c r="N37">
        <f>INDEX(SchnittGes5!N:N,MATCH(L37,SchnittGes5!L:L,0))+INDEX(Schnitt6!N:N,MATCH(L37,Schnitt6!L:L,0))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INDEX(SchnittGes5!M:M,MATCH(L38,SchnittGes5!L:L,0))+INDEX(Schnitt6!M:M,MATCH(L38,Schnitt6!L:L,0))</f>
        <v>1285</v>
      </c>
      <c r="N38">
        <f>INDEX(SchnittGes5!N:N,MATCH(L38,SchnittGes5!L:L,0))+INDEX(Schnitt6!N:N,MATCH(L38,Schnitt6!L:L,0))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INDEX(SchnittGes5!M:M,MATCH(L39,SchnittGes5!L:L,0))+INDEX(Schnitt6!M:M,MATCH(L39,Schnitt6!L:L,0))</f>
        <v>1427</v>
      </c>
      <c r="N39">
        <f>INDEX(SchnittGes5!N:N,MATCH(L39,SchnittGes5!L:L,0))+INDEX(Schnitt6!N:N,MATCH(L39,Schnitt6!L:L,0))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INDEX(SchnittGes5!M:M,MATCH(L40,SchnittGes5!L:L,0))+INDEX(Schnitt6!M:M,MATCH(L40,Schnitt6!L:L,0))</f>
        <v>3471</v>
      </c>
      <c r="N40">
        <f>INDEX(SchnittGes5!N:N,MATCH(L40,SchnittGes5!L:L,0))+INDEX(Schnitt6!N:N,MATCH(L40,Schnitt6!L:L,0))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INDEX(SchnittGes5!M:M,MATCH(L41,SchnittGes5!L:L,0))+INDEX(Schnitt6!M:M,MATCH(L41,Schnitt6!L:L,0))</f>
        <v>3662</v>
      </c>
      <c r="N41">
        <f>INDEX(SchnittGes5!N:N,MATCH(L41,SchnittGes5!L:L,0))+INDEX(Schnitt6!N:N,MATCH(L41,Schnitt6!L:L,0))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INDEX(SchnittGes5!M:M,MATCH(L42,SchnittGes5!L:L,0))+INDEX(Schnitt6!M:M,MATCH(L42,Schnitt6!L:L,0))</f>
        <v>3174</v>
      </c>
      <c r="N42">
        <f>INDEX(SchnittGes5!N:N,MATCH(L42,SchnittGes5!L:L,0))+INDEX(Schnitt6!N:N,MATCH(L42,Schnitt6!L:L,0))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INDEX(SchnittGes5!M:M,MATCH(L43,SchnittGes5!L:L,0))+INDEX(Schnitt6!M:M,MATCH(L43,Schnitt6!L:L,0))</f>
        <v>3333</v>
      </c>
      <c r="N43">
        <f>INDEX(SchnittGes5!N:N,MATCH(L43,SchnittGes5!L:L,0))+INDEX(Schnitt6!N:N,MATCH(L43,Schnitt6!L:L,0))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INDEX(SchnittGes5!M:M,MATCH(L44,SchnittGes5!L:L,0))+INDEX(Schnitt6!M:M,MATCH(L44,Schnitt6!L:L,0))</f>
        <v>1890</v>
      </c>
      <c r="N44">
        <f>INDEX(SchnittGes5!N:N,MATCH(L44,SchnittGes5!L:L,0))+INDEX(Schnitt6!N:N,MATCH(L44,Schnitt6!L:L,0))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INDEX(SchnittGes5!M:M,MATCH(L45,SchnittGes5!L:L,0))+INDEX(Schnitt6!M:M,MATCH(L45,Schnitt6!L:L,0))</f>
        <v>1956</v>
      </c>
      <c r="N45">
        <f>INDEX(SchnittGes5!N:N,MATCH(L45,SchnittGes5!L:L,0))+INDEX(Schnitt6!N:N,MATCH(L45,Schnitt6!L:L,0))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INDEX(SchnittGes5!M:M,MATCH(L46,SchnittGes5!L:L,0))+INDEX(Schnitt6!M:M,MATCH(L46,Schnitt6!L:L,0))</f>
        <v>3697</v>
      </c>
      <c r="N46">
        <f>INDEX(SchnittGes5!N:N,MATCH(L46,SchnittGes5!L:L,0))+INDEX(Schnitt6!N:N,MATCH(L46,Schnitt6!L:L,0))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INDEX(SchnittGes5!M:M,MATCH(L47,SchnittGes5!L:L,0))+INDEX(Schnitt6!M:M,MATCH(L47,Schnitt6!L:L,0))</f>
        <v>3031</v>
      </c>
      <c r="N47">
        <f>INDEX(SchnittGes5!N:N,MATCH(L47,SchnittGes5!L:L,0))+INDEX(Schnitt6!N:N,MATCH(L47,Schnitt6!L:L,0))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INDEX(SchnittGes5!M:M,MATCH(L48,SchnittGes5!L:L,0))+INDEX(Schnitt6!M:M,MATCH(L48,Schnitt6!L:L,0))</f>
        <v>1157</v>
      </c>
      <c r="N48">
        <f>INDEX(SchnittGes5!N:N,MATCH(L48,SchnittGes5!L:L,0))+INDEX(Schnitt6!N:N,MATCH(L48,Schnitt6!L:L,0))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INDEX(SchnittGes5!M:M,MATCH(L50,SchnittGes5!L:L,0))+INDEX(Schnitt6!M:M,MATCH(L50,Schnitt6!L:L,0))</f>
        <v>3008</v>
      </c>
      <c r="N50">
        <f>INDEX(SchnittGes5!N:N,MATCH(L50,SchnittGes5!L:L,0))+INDEX(Schnitt6!N:N,MATCH(L50,Schnitt6!L:L,0))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INDEX(SchnittGes5!M:M,MATCH(L54,SchnittGes5!L:L,0))+INDEX(Schnitt6!M:M,MATCH(L54,Schnitt6!L:L,0))</f>
        <v>1774</v>
      </c>
      <c r="N54">
        <f>INDEX(SchnittGes5!N:N,MATCH(L54,SchnittGes5!L:L,0))+INDEX(Schnitt6!N:N,MATCH(L54,Schnitt6!L:L,0))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INDEX(SchnittGes5!M:M,MATCH(L55,SchnittGes5!L:L,0))+INDEX(Schnitt6!M:M,MATCH(L55,Schnitt6!L:L,0))</f>
        <v>1848</v>
      </c>
      <c r="N55">
        <f>INDEX(SchnittGes5!N:N,MATCH(L55,SchnittGes5!L:L,0))+INDEX(Schnitt6!N:N,MATCH(L55,Schnitt6!L:L,0))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INDEX(SchnittGes5!M:M,MATCH(L56,SchnittGes5!L:L,0))+INDEX(Schnitt6!M:M,MATCH(L56,Schnitt6!L:L,0))</f>
        <v>3721</v>
      </c>
      <c r="N56">
        <f>INDEX(SchnittGes5!N:N,MATCH(L56,SchnittGes5!L:L,0))+INDEX(Schnitt6!N:N,MATCH(L56,Schnitt6!L:L,0))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INDEX(SchnittGes5!M:M,MATCH(L57,SchnittGes5!L:L,0))+INDEX(Schnitt6!M:M,MATCH(L57,Schnitt6!L:L,0))</f>
        <v>2155</v>
      </c>
      <c r="N57">
        <f>INDEX(SchnittGes5!N:N,MATCH(L57,SchnittGes5!L:L,0))+INDEX(Schnitt6!N:N,MATCH(L57,Schnitt6!L:L,0))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INDEX(SchnittGes5!M:M,MATCH(L58,SchnittGes5!L:L,0))+INDEX(Schnitt6!M:M,MATCH(L58,Schnitt6!L:L,0))</f>
        <v>1951</v>
      </c>
      <c r="N58">
        <f>INDEX(SchnittGes5!N:N,MATCH(L58,SchnittGes5!L:L,0))+INDEX(Schnitt6!N:N,MATCH(L58,Schnitt6!L:L,0))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INDEX(SchnittGes5!M:M,MATCH(L59,SchnittGes5!L:L,0))+INDEX(Schnitt6!M:M,MATCH(L59,Schnitt6!L:L,0))</f>
        <v>2429</v>
      </c>
      <c r="N59">
        <f>INDEX(SchnittGes5!N:N,MATCH(L59,SchnittGes5!L:L,0))+INDEX(Schnitt6!N:N,MATCH(L59,Schnitt6!L:L,0))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INDEX(SchnittGes5!M:M,MATCH(L60,SchnittGes5!L:L,0))+INDEX(Schnitt6!M:M,MATCH(L60,Schnitt6!L:L,0))</f>
        <v>2060</v>
      </c>
      <c r="N60">
        <f>INDEX(SchnittGes5!N:N,MATCH(L60,SchnittGes5!L:L,0))+INDEX(Schnitt6!N:N,MATCH(L60,Schnitt6!L:L,0))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INDEX(SchnittGes5!M:M,MATCH(L62,SchnittGes5!L:L,0))+INDEX(Schnitt6!M:M,MATCH(L62,Schnitt6!L:L,0))</f>
        <v>459</v>
      </c>
      <c r="N62">
        <f>INDEX(SchnittGes5!N:N,MATCH(L62,SchnittGes5!L:L,0))+INDEX(Schnitt6!N:N,MATCH(L62,Schnitt6!L:L,0))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INDEX(SchnittGes5!M:M,MATCH(L65,SchnittGes5!L:L,0))+INDEX(Schnitt6!M:M,MATCH(L65,Schnitt6!L:L,0))</f>
        <v>1308</v>
      </c>
      <c r="N65">
        <f>INDEX(SchnittGes5!N:N,MATCH(L65,SchnittGes5!L:L,0))+INDEX(Schnitt6!N:N,MATCH(L65,Schnitt6!L:L,0))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INDEX(SchnittGes5!M:M,MATCH(L66,SchnittGes5!L:L,0))+INDEX(Schnitt6!M:M,MATCH(L66,Schnitt6!L:L,0))</f>
        <v>1157</v>
      </c>
      <c r="N66">
        <f>INDEX(SchnittGes5!N:N,MATCH(L66,SchnittGes5!L:L,0))+INDEX(Schnitt6!N:N,MATCH(L66,Schnitt6!L:L,0))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INDEX(SchnittGes5!M:M,MATCH(L67,SchnittGes5!L:L,0))+INDEX(Schnitt6!M:M,MATCH(L67,Schnitt6!L:L,0))</f>
        <v>586</v>
      </c>
      <c r="N67">
        <f>INDEX(SchnittGes5!N:N,MATCH(L67,SchnittGes5!L:L,0))+INDEX(Schnitt6!N:N,MATCH(L67,Schnitt6!L:L,0))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0</v>
      </c>
      <c r="M68">
        <f>INDEX(SchnittGes5!M:M,MATCH(L68,SchnittGes5!L:L,0))+INDEX(Schnitt6!M:M,MATCH(L68,Schnitt6!L:L,0))</f>
        <v>0</v>
      </c>
      <c r="N68">
        <f>INDEX(SchnittGes5!N:N,MATCH(L68,SchnittGes5!L:L,0))+INDEX(Schnitt6!N:N,MATCH(L68,Schnitt6!L:L,0))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0</v>
      </c>
      <c r="M69">
        <f>INDEX(SchnittGes5!M:M,MATCH(L69,SchnittGes5!L:L,0))+INDEX(Schnitt6!M:M,MATCH(L69,Schnitt6!L:L,0))</f>
        <v>0</v>
      </c>
      <c r="N69">
        <f>INDEX(SchnittGes5!N:N,MATCH(L69,SchnittGes5!L:L,0))+INDEX(Schnitt6!N:N,MATCH(L69,Schnitt6!L:L,0))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INDEX(SchnittGes5!M:M,MATCH(L70,SchnittGes5!L:L,0))+INDEX(Schnitt6!M:M,MATCH(L70,Schnitt6!L:L,0))</f>
        <v>0</v>
      </c>
      <c r="N70">
        <f>INDEX(SchnittGes5!N:N,MATCH(L70,SchnittGes5!L:L,0))+INDEX(Schnitt6!N:N,MATCH(L70,Schnitt6!L:L,0))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INDEX(SchnittGes5!M:M,MATCH(L71,SchnittGes5!L:L,0))+INDEX(Schnitt6!M:M,MATCH(L71,Schnitt6!L:L,0))</f>
        <v>0</v>
      </c>
      <c r="N71">
        <f>INDEX(SchnittGes5!N:N,MATCH(L71,SchnittGes5!L:L,0))+INDEX(Schnitt6!N:N,MATCH(L71,Schnitt6!L:L,0))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37" zoomScale="115" workbookViewId="0">
      <selection activeCell="E58" sqref="E58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ht="12" x14ac:dyDescent="0.25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ht="12" x14ac:dyDescent="0.25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ht="12" x14ac:dyDescent="0.25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ht="12" x14ac:dyDescent="0.25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ht="12" x14ac:dyDescent="0.25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ht="12" x14ac:dyDescent="0.25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ht="12" x14ac:dyDescent="0.25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ht="12" x14ac:dyDescent="0.25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ht="12" x14ac:dyDescent="0.25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ht="12" x14ac:dyDescent="0.25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ht="12" x14ac:dyDescent="0.25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ht="12" x14ac:dyDescent="0.25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ht="12" x14ac:dyDescent="0.25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ht="12" x14ac:dyDescent="0.25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ht="12" x14ac:dyDescent="0.25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ht="12" x14ac:dyDescent="0.25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ht="12" x14ac:dyDescent="0.25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ht="12" x14ac:dyDescent="0.25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ht="12" x14ac:dyDescent="0.25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ht="12" x14ac:dyDescent="0.25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ht="12" x14ac:dyDescent="0.25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ht="12" x14ac:dyDescent="0.25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ht="12" x14ac:dyDescent="0.25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ht="12" x14ac:dyDescent="0.25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ht="12" x14ac:dyDescent="0.25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ht="12" x14ac:dyDescent="0.25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ht="12" x14ac:dyDescent="0.25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ht="12" x14ac:dyDescent="0.25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ht="12" x14ac:dyDescent="0.25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ht="12" x14ac:dyDescent="0.25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ht="12" x14ac:dyDescent="0.25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ht="12" x14ac:dyDescent="0.25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ht="12" x14ac:dyDescent="0.25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ht="12" x14ac:dyDescent="0.25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ht="12" x14ac:dyDescent="0.25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ht="12" x14ac:dyDescent="0.25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ht="12" x14ac:dyDescent="0.25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ht="12" x14ac:dyDescent="0.25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ht="12" x14ac:dyDescent="0.25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ht="12" x14ac:dyDescent="0.25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ht="12" x14ac:dyDescent="0.25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ht="12" x14ac:dyDescent="0.25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ht="12" x14ac:dyDescent="0.25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ht="12" x14ac:dyDescent="0.25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ht="12" x14ac:dyDescent="0.25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ht="12" x14ac:dyDescent="0.25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ht="12" x14ac:dyDescent="0.25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ht="12" x14ac:dyDescent="0.25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ht="12" x14ac:dyDescent="0.25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ht="12" x14ac:dyDescent="0.25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ht="12" x14ac:dyDescent="0.25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ht="12" x14ac:dyDescent="0.25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ht="12" x14ac:dyDescent="0.25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ht="12" x14ac:dyDescent="0.25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ht="12" x14ac:dyDescent="0.25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ht="12" x14ac:dyDescent="0.25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3.8" x14ac:dyDescent="0.3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ht="12" x14ac:dyDescent="0.25">
      <c r="A66" s="145">
        <v>16251</v>
      </c>
      <c r="B66" s="146" t="s">
        <v>2564</v>
      </c>
      <c r="C66" s="146" t="s">
        <v>635</v>
      </c>
      <c r="D66" s="146" t="s">
        <v>637</v>
      </c>
    </row>
    <row r="67" spans="1:4" ht="12" x14ac:dyDescent="0.25">
      <c r="A67" s="145"/>
      <c r="B67" s="146" t="e">
        <f>VLOOKUP(A67,member!$A$5:$K$1300,3,FALSE)&amp;", "&amp;VLOOKUP(A67,member!$A$5:$K$1300,4,FALSE)</f>
        <v>#N/A</v>
      </c>
      <c r="C67" s="146" t="e">
        <f>VLOOKUP(A67,member!$A$5:$K$1300,9,FALSE)</f>
        <v>#N/A</v>
      </c>
      <c r="D67" s="146" t="e">
        <f>VLOOKUP(A67,member!$A$5:$K$1300,11,FALSE)</f>
        <v>#N/A</v>
      </c>
    </row>
    <row r="68" spans="1:4" ht="12" x14ac:dyDescent="0.25">
      <c r="A68" s="145"/>
      <c r="B68" s="146" t="e">
        <f>VLOOKUP(A68,member!$A$5:$K$1300,3,FALSE)&amp;", "&amp;VLOOKUP(A68,member!$A$5:$K$1300,4,FALSE)</f>
        <v>#N/A</v>
      </c>
      <c r="C68" s="146" t="e">
        <f>VLOOKUP(A68,member!$A$5:$K$1300,9,FALSE)</f>
        <v>#N/A</v>
      </c>
      <c r="D68" s="146" t="e">
        <f>VLOOKUP(A68,member!$A$5:$K$1300,11,FALSE)</f>
        <v>#N/A</v>
      </c>
    </row>
    <row r="69" spans="1:4" ht="12" x14ac:dyDescent="0.25">
      <c r="A69" s="145"/>
      <c r="B69" s="146" t="e">
        <f>VLOOKUP(A69,member!$A$5:$K$1300,3,FALSE)&amp;", "&amp;VLOOKUP(A69,member!$A$5:$K$1300,4,FALSE)</f>
        <v>#N/A</v>
      </c>
      <c r="C69" s="146" t="e">
        <f>VLOOKUP(A69,member!$A$5:$K$1300,9,FALSE)</f>
        <v>#N/A</v>
      </c>
      <c r="D69" s="146" t="e">
        <f>VLOOKUP(A69,member!$A$5:$K$1300,11,FALSE)</f>
        <v>#N/A</v>
      </c>
    </row>
    <row r="70" spans="1:4" ht="12" x14ac:dyDescent="0.25">
      <c r="A70" s="145"/>
      <c r="B70" s="146" t="e">
        <f>VLOOKUP(A70,member!$A$5:$K$1300,3,FALSE)&amp;", "&amp;VLOOKUP(A70,member!$A$5:$K$1300,4,FALSE)</f>
        <v>#N/A</v>
      </c>
      <c r="C70" s="146" t="e">
        <f>VLOOKUP(A70,member!$A$5:$K$1300,9,FALSE)</f>
        <v>#N/A</v>
      </c>
      <c r="D70" s="146" t="e">
        <f>VLOOKUP(A70,member!$A$5:$K$1300,11,FALSE)</f>
        <v>#N/A</v>
      </c>
    </row>
    <row r="71" spans="1:4" ht="12" x14ac:dyDescent="0.25">
      <c r="A71" s="145"/>
      <c r="B71" s="146" t="e">
        <f>VLOOKUP(A71,member!$A$5:$K$1300,3,FALSE)&amp;", "&amp;VLOOKUP(A71,member!$A$5:$K$1300,4,FALSE)</f>
        <v>#N/A</v>
      </c>
      <c r="C71" s="146" t="e">
        <f>VLOOKUP(A71,member!$A$5:$K$1300,9,FALSE)</f>
        <v>#N/A</v>
      </c>
      <c r="D71" s="146" t="e">
        <f>VLOOKUP(A71,member!$A$5:$K$1300,11,FALSE)</f>
        <v>#N/A</v>
      </c>
    </row>
    <row r="72" spans="1:4" ht="12" x14ac:dyDescent="0.25">
      <c r="A72" s="145"/>
      <c r="B72" s="146" t="e">
        <f>VLOOKUP(A72,member!$A$5:$K$1300,3,FALSE)&amp;", "&amp;VLOOKUP(A72,member!$A$5:$K$1300,4,FALSE)</f>
        <v>#N/A</v>
      </c>
      <c r="C72" s="146" t="e">
        <f>VLOOKUP(A72,member!$A$5:$K$1300,9,FALSE)</f>
        <v>#N/A</v>
      </c>
      <c r="D72" s="146" t="e">
        <f>VLOOKUP(A72,member!$A$5:$K$1300,11,FALSE)</f>
        <v>#N/A</v>
      </c>
    </row>
    <row r="73" spans="1:4" ht="12" x14ac:dyDescent="0.25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ht="12" x14ac:dyDescent="0.2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5" customWidth="1"/>
    <col min="13" max="256" width="11.44140625" style="275"/>
    <col min="257" max="257" width="7.5546875" style="275" customWidth="1"/>
    <col min="258" max="258" width="8.109375" style="275" customWidth="1"/>
    <col min="259" max="259" width="17.33203125" style="275" bestFit="1" customWidth="1"/>
    <col min="260" max="260" width="14.88671875" style="275" bestFit="1" customWidth="1"/>
    <col min="261" max="261" width="4.44140625" style="275" bestFit="1" customWidth="1"/>
    <col min="262" max="262" width="4.44140625" style="275" customWidth="1"/>
    <col min="263" max="263" width="13.88671875" style="275" customWidth="1"/>
    <col min="264" max="264" width="4.109375" style="275" customWidth="1"/>
    <col min="265" max="265" width="24.109375" style="275" bestFit="1" customWidth="1"/>
    <col min="266" max="266" width="27.6640625" style="275" customWidth="1"/>
    <col min="267" max="267" width="8.88671875" style="275" customWidth="1"/>
    <col min="268" max="268" width="6.109375" style="275" customWidth="1"/>
    <col min="269" max="512" width="11.44140625" style="275"/>
    <col min="513" max="513" width="7.5546875" style="275" customWidth="1"/>
    <col min="514" max="514" width="8.109375" style="275" customWidth="1"/>
    <col min="515" max="515" width="17.33203125" style="275" bestFit="1" customWidth="1"/>
    <col min="516" max="516" width="14.88671875" style="275" bestFit="1" customWidth="1"/>
    <col min="517" max="517" width="4.44140625" style="275" bestFit="1" customWidth="1"/>
    <col min="518" max="518" width="4.44140625" style="275" customWidth="1"/>
    <col min="519" max="519" width="13.88671875" style="275" customWidth="1"/>
    <col min="520" max="520" width="4.109375" style="275" customWidth="1"/>
    <col min="521" max="521" width="24.109375" style="275" bestFit="1" customWidth="1"/>
    <col min="522" max="522" width="27.6640625" style="275" customWidth="1"/>
    <col min="523" max="523" width="8.88671875" style="275" customWidth="1"/>
    <col min="524" max="524" width="6.109375" style="275" customWidth="1"/>
    <col min="525" max="768" width="11.44140625" style="275"/>
    <col min="769" max="769" width="7.5546875" style="275" customWidth="1"/>
    <col min="770" max="770" width="8.109375" style="275" customWidth="1"/>
    <col min="771" max="771" width="17.33203125" style="275" bestFit="1" customWidth="1"/>
    <col min="772" max="772" width="14.88671875" style="275" bestFit="1" customWidth="1"/>
    <col min="773" max="773" width="4.44140625" style="275" bestFit="1" customWidth="1"/>
    <col min="774" max="774" width="4.44140625" style="275" customWidth="1"/>
    <col min="775" max="775" width="13.88671875" style="275" customWidth="1"/>
    <col min="776" max="776" width="4.109375" style="275" customWidth="1"/>
    <col min="777" max="777" width="24.109375" style="275" bestFit="1" customWidth="1"/>
    <col min="778" max="778" width="27.6640625" style="275" customWidth="1"/>
    <col min="779" max="779" width="8.88671875" style="275" customWidth="1"/>
    <col min="780" max="780" width="6.109375" style="275" customWidth="1"/>
    <col min="781" max="1024" width="11.44140625" style="275"/>
    <col min="1025" max="1025" width="7.5546875" style="275" customWidth="1"/>
    <col min="1026" max="1026" width="8.109375" style="275" customWidth="1"/>
    <col min="1027" max="1027" width="17.33203125" style="275" bestFit="1" customWidth="1"/>
    <col min="1028" max="1028" width="14.88671875" style="275" bestFit="1" customWidth="1"/>
    <col min="1029" max="1029" width="4.44140625" style="275" bestFit="1" customWidth="1"/>
    <col min="1030" max="1030" width="4.44140625" style="275" customWidth="1"/>
    <col min="1031" max="1031" width="13.88671875" style="275" customWidth="1"/>
    <col min="1032" max="1032" width="4.109375" style="275" customWidth="1"/>
    <col min="1033" max="1033" width="24.109375" style="275" bestFit="1" customWidth="1"/>
    <col min="1034" max="1034" width="27.6640625" style="275" customWidth="1"/>
    <col min="1035" max="1035" width="8.88671875" style="275" customWidth="1"/>
    <col min="1036" max="1036" width="6.109375" style="275" customWidth="1"/>
    <col min="1037" max="1280" width="11.44140625" style="275"/>
    <col min="1281" max="1281" width="7.5546875" style="275" customWidth="1"/>
    <col min="1282" max="1282" width="8.109375" style="275" customWidth="1"/>
    <col min="1283" max="1283" width="17.33203125" style="275" bestFit="1" customWidth="1"/>
    <col min="1284" max="1284" width="14.88671875" style="275" bestFit="1" customWidth="1"/>
    <col min="1285" max="1285" width="4.44140625" style="275" bestFit="1" customWidth="1"/>
    <col min="1286" max="1286" width="4.44140625" style="275" customWidth="1"/>
    <col min="1287" max="1287" width="13.88671875" style="275" customWidth="1"/>
    <col min="1288" max="1288" width="4.109375" style="275" customWidth="1"/>
    <col min="1289" max="1289" width="24.109375" style="275" bestFit="1" customWidth="1"/>
    <col min="1290" max="1290" width="27.6640625" style="275" customWidth="1"/>
    <col min="1291" max="1291" width="8.88671875" style="275" customWidth="1"/>
    <col min="1292" max="1292" width="6.109375" style="275" customWidth="1"/>
    <col min="1293" max="1536" width="11.44140625" style="275"/>
    <col min="1537" max="1537" width="7.5546875" style="275" customWidth="1"/>
    <col min="1538" max="1538" width="8.109375" style="275" customWidth="1"/>
    <col min="1539" max="1539" width="17.33203125" style="275" bestFit="1" customWidth="1"/>
    <col min="1540" max="1540" width="14.88671875" style="275" bestFit="1" customWidth="1"/>
    <col min="1541" max="1541" width="4.44140625" style="275" bestFit="1" customWidth="1"/>
    <col min="1542" max="1542" width="4.44140625" style="275" customWidth="1"/>
    <col min="1543" max="1543" width="13.88671875" style="275" customWidth="1"/>
    <col min="1544" max="1544" width="4.109375" style="275" customWidth="1"/>
    <col min="1545" max="1545" width="24.109375" style="275" bestFit="1" customWidth="1"/>
    <col min="1546" max="1546" width="27.6640625" style="275" customWidth="1"/>
    <col min="1547" max="1547" width="8.88671875" style="275" customWidth="1"/>
    <col min="1548" max="1548" width="6.109375" style="275" customWidth="1"/>
    <col min="1549" max="1792" width="11.44140625" style="275"/>
    <col min="1793" max="1793" width="7.5546875" style="275" customWidth="1"/>
    <col min="1794" max="1794" width="8.109375" style="275" customWidth="1"/>
    <col min="1795" max="1795" width="17.33203125" style="275" bestFit="1" customWidth="1"/>
    <col min="1796" max="1796" width="14.88671875" style="275" bestFit="1" customWidth="1"/>
    <col min="1797" max="1797" width="4.44140625" style="275" bestFit="1" customWidth="1"/>
    <col min="1798" max="1798" width="4.44140625" style="275" customWidth="1"/>
    <col min="1799" max="1799" width="13.88671875" style="275" customWidth="1"/>
    <col min="1800" max="1800" width="4.109375" style="275" customWidth="1"/>
    <col min="1801" max="1801" width="24.109375" style="275" bestFit="1" customWidth="1"/>
    <col min="1802" max="1802" width="27.6640625" style="275" customWidth="1"/>
    <col min="1803" max="1803" width="8.88671875" style="275" customWidth="1"/>
    <col min="1804" max="1804" width="6.109375" style="275" customWidth="1"/>
    <col min="1805" max="2048" width="11.44140625" style="275"/>
    <col min="2049" max="2049" width="7.5546875" style="275" customWidth="1"/>
    <col min="2050" max="2050" width="8.109375" style="275" customWidth="1"/>
    <col min="2051" max="2051" width="17.33203125" style="275" bestFit="1" customWidth="1"/>
    <col min="2052" max="2052" width="14.88671875" style="275" bestFit="1" customWidth="1"/>
    <col min="2053" max="2053" width="4.44140625" style="275" bestFit="1" customWidth="1"/>
    <col min="2054" max="2054" width="4.44140625" style="275" customWidth="1"/>
    <col min="2055" max="2055" width="13.88671875" style="275" customWidth="1"/>
    <col min="2056" max="2056" width="4.109375" style="275" customWidth="1"/>
    <col min="2057" max="2057" width="24.109375" style="275" bestFit="1" customWidth="1"/>
    <col min="2058" max="2058" width="27.6640625" style="275" customWidth="1"/>
    <col min="2059" max="2059" width="8.88671875" style="275" customWidth="1"/>
    <col min="2060" max="2060" width="6.109375" style="275" customWidth="1"/>
    <col min="2061" max="2304" width="11.44140625" style="275"/>
    <col min="2305" max="2305" width="7.5546875" style="275" customWidth="1"/>
    <col min="2306" max="2306" width="8.109375" style="275" customWidth="1"/>
    <col min="2307" max="2307" width="17.33203125" style="275" bestFit="1" customWidth="1"/>
    <col min="2308" max="2308" width="14.88671875" style="275" bestFit="1" customWidth="1"/>
    <col min="2309" max="2309" width="4.44140625" style="275" bestFit="1" customWidth="1"/>
    <col min="2310" max="2310" width="4.44140625" style="275" customWidth="1"/>
    <col min="2311" max="2311" width="13.88671875" style="275" customWidth="1"/>
    <col min="2312" max="2312" width="4.109375" style="275" customWidth="1"/>
    <col min="2313" max="2313" width="24.109375" style="275" bestFit="1" customWidth="1"/>
    <col min="2314" max="2314" width="27.6640625" style="275" customWidth="1"/>
    <col min="2315" max="2315" width="8.88671875" style="275" customWidth="1"/>
    <col min="2316" max="2316" width="6.109375" style="275" customWidth="1"/>
    <col min="2317" max="2560" width="11.44140625" style="275"/>
    <col min="2561" max="2561" width="7.5546875" style="275" customWidth="1"/>
    <col min="2562" max="2562" width="8.109375" style="275" customWidth="1"/>
    <col min="2563" max="2563" width="17.33203125" style="275" bestFit="1" customWidth="1"/>
    <col min="2564" max="2564" width="14.88671875" style="275" bestFit="1" customWidth="1"/>
    <col min="2565" max="2565" width="4.44140625" style="275" bestFit="1" customWidth="1"/>
    <col min="2566" max="2566" width="4.44140625" style="275" customWidth="1"/>
    <col min="2567" max="2567" width="13.88671875" style="275" customWidth="1"/>
    <col min="2568" max="2568" width="4.109375" style="275" customWidth="1"/>
    <col min="2569" max="2569" width="24.109375" style="275" bestFit="1" customWidth="1"/>
    <col min="2570" max="2570" width="27.6640625" style="275" customWidth="1"/>
    <col min="2571" max="2571" width="8.88671875" style="275" customWidth="1"/>
    <col min="2572" max="2572" width="6.109375" style="275" customWidth="1"/>
    <col min="2573" max="2816" width="11.44140625" style="275"/>
    <col min="2817" max="2817" width="7.5546875" style="275" customWidth="1"/>
    <col min="2818" max="2818" width="8.109375" style="275" customWidth="1"/>
    <col min="2819" max="2819" width="17.33203125" style="275" bestFit="1" customWidth="1"/>
    <col min="2820" max="2820" width="14.88671875" style="275" bestFit="1" customWidth="1"/>
    <col min="2821" max="2821" width="4.44140625" style="275" bestFit="1" customWidth="1"/>
    <col min="2822" max="2822" width="4.44140625" style="275" customWidth="1"/>
    <col min="2823" max="2823" width="13.88671875" style="275" customWidth="1"/>
    <col min="2824" max="2824" width="4.109375" style="275" customWidth="1"/>
    <col min="2825" max="2825" width="24.109375" style="275" bestFit="1" customWidth="1"/>
    <col min="2826" max="2826" width="27.6640625" style="275" customWidth="1"/>
    <col min="2827" max="2827" width="8.88671875" style="275" customWidth="1"/>
    <col min="2828" max="2828" width="6.109375" style="275" customWidth="1"/>
    <col min="2829" max="3072" width="11.44140625" style="275"/>
    <col min="3073" max="3073" width="7.5546875" style="275" customWidth="1"/>
    <col min="3074" max="3074" width="8.109375" style="275" customWidth="1"/>
    <col min="3075" max="3075" width="17.33203125" style="275" bestFit="1" customWidth="1"/>
    <col min="3076" max="3076" width="14.88671875" style="275" bestFit="1" customWidth="1"/>
    <col min="3077" max="3077" width="4.44140625" style="275" bestFit="1" customWidth="1"/>
    <col min="3078" max="3078" width="4.44140625" style="275" customWidth="1"/>
    <col min="3079" max="3079" width="13.88671875" style="275" customWidth="1"/>
    <col min="3080" max="3080" width="4.109375" style="275" customWidth="1"/>
    <col min="3081" max="3081" width="24.109375" style="275" bestFit="1" customWidth="1"/>
    <col min="3082" max="3082" width="27.6640625" style="275" customWidth="1"/>
    <col min="3083" max="3083" width="8.88671875" style="275" customWidth="1"/>
    <col min="3084" max="3084" width="6.109375" style="275" customWidth="1"/>
    <col min="3085" max="3328" width="11.44140625" style="275"/>
    <col min="3329" max="3329" width="7.5546875" style="275" customWidth="1"/>
    <col min="3330" max="3330" width="8.109375" style="275" customWidth="1"/>
    <col min="3331" max="3331" width="17.33203125" style="275" bestFit="1" customWidth="1"/>
    <col min="3332" max="3332" width="14.88671875" style="275" bestFit="1" customWidth="1"/>
    <col min="3333" max="3333" width="4.44140625" style="275" bestFit="1" customWidth="1"/>
    <col min="3334" max="3334" width="4.44140625" style="275" customWidth="1"/>
    <col min="3335" max="3335" width="13.88671875" style="275" customWidth="1"/>
    <col min="3336" max="3336" width="4.109375" style="275" customWidth="1"/>
    <col min="3337" max="3337" width="24.109375" style="275" bestFit="1" customWidth="1"/>
    <col min="3338" max="3338" width="27.6640625" style="275" customWidth="1"/>
    <col min="3339" max="3339" width="8.88671875" style="275" customWidth="1"/>
    <col min="3340" max="3340" width="6.109375" style="275" customWidth="1"/>
    <col min="3341" max="3584" width="11.44140625" style="275"/>
    <col min="3585" max="3585" width="7.5546875" style="275" customWidth="1"/>
    <col min="3586" max="3586" width="8.109375" style="275" customWidth="1"/>
    <col min="3587" max="3587" width="17.33203125" style="275" bestFit="1" customWidth="1"/>
    <col min="3588" max="3588" width="14.88671875" style="275" bestFit="1" customWidth="1"/>
    <col min="3589" max="3589" width="4.44140625" style="275" bestFit="1" customWidth="1"/>
    <col min="3590" max="3590" width="4.44140625" style="275" customWidth="1"/>
    <col min="3591" max="3591" width="13.88671875" style="275" customWidth="1"/>
    <col min="3592" max="3592" width="4.109375" style="275" customWidth="1"/>
    <col min="3593" max="3593" width="24.109375" style="275" bestFit="1" customWidth="1"/>
    <col min="3594" max="3594" width="27.6640625" style="275" customWidth="1"/>
    <col min="3595" max="3595" width="8.88671875" style="275" customWidth="1"/>
    <col min="3596" max="3596" width="6.109375" style="275" customWidth="1"/>
    <col min="3597" max="3840" width="11.44140625" style="275"/>
    <col min="3841" max="3841" width="7.5546875" style="275" customWidth="1"/>
    <col min="3842" max="3842" width="8.109375" style="275" customWidth="1"/>
    <col min="3843" max="3843" width="17.33203125" style="275" bestFit="1" customWidth="1"/>
    <col min="3844" max="3844" width="14.88671875" style="275" bestFit="1" customWidth="1"/>
    <col min="3845" max="3845" width="4.44140625" style="275" bestFit="1" customWidth="1"/>
    <col min="3846" max="3846" width="4.44140625" style="275" customWidth="1"/>
    <col min="3847" max="3847" width="13.88671875" style="275" customWidth="1"/>
    <col min="3848" max="3848" width="4.109375" style="275" customWidth="1"/>
    <col min="3849" max="3849" width="24.109375" style="275" bestFit="1" customWidth="1"/>
    <col min="3850" max="3850" width="27.6640625" style="275" customWidth="1"/>
    <col min="3851" max="3851" width="8.88671875" style="275" customWidth="1"/>
    <col min="3852" max="3852" width="6.109375" style="275" customWidth="1"/>
    <col min="3853" max="4096" width="11.44140625" style="275"/>
    <col min="4097" max="4097" width="7.5546875" style="275" customWidth="1"/>
    <col min="4098" max="4098" width="8.109375" style="275" customWidth="1"/>
    <col min="4099" max="4099" width="17.33203125" style="275" bestFit="1" customWidth="1"/>
    <col min="4100" max="4100" width="14.88671875" style="275" bestFit="1" customWidth="1"/>
    <col min="4101" max="4101" width="4.44140625" style="275" bestFit="1" customWidth="1"/>
    <col min="4102" max="4102" width="4.44140625" style="275" customWidth="1"/>
    <col min="4103" max="4103" width="13.88671875" style="275" customWidth="1"/>
    <col min="4104" max="4104" width="4.109375" style="275" customWidth="1"/>
    <col min="4105" max="4105" width="24.109375" style="275" bestFit="1" customWidth="1"/>
    <col min="4106" max="4106" width="27.6640625" style="275" customWidth="1"/>
    <col min="4107" max="4107" width="8.88671875" style="275" customWidth="1"/>
    <col min="4108" max="4108" width="6.109375" style="275" customWidth="1"/>
    <col min="4109" max="4352" width="11.44140625" style="275"/>
    <col min="4353" max="4353" width="7.5546875" style="275" customWidth="1"/>
    <col min="4354" max="4354" width="8.109375" style="275" customWidth="1"/>
    <col min="4355" max="4355" width="17.33203125" style="275" bestFit="1" customWidth="1"/>
    <col min="4356" max="4356" width="14.88671875" style="275" bestFit="1" customWidth="1"/>
    <col min="4357" max="4357" width="4.44140625" style="275" bestFit="1" customWidth="1"/>
    <col min="4358" max="4358" width="4.44140625" style="275" customWidth="1"/>
    <col min="4359" max="4359" width="13.88671875" style="275" customWidth="1"/>
    <col min="4360" max="4360" width="4.109375" style="275" customWidth="1"/>
    <col min="4361" max="4361" width="24.109375" style="275" bestFit="1" customWidth="1"/>
    <col min="4362" max="4362" width="27.6640625" style="275" customWidth="1"/>
    <col min="4363" max="4363" width="8.88671875" style="275" customWidth="1"/>
    <col min="4364" max="4364" width="6.109375" style="275" customWidth="1"/>
    <col min="4365" max="4608" width="11.44140625" style="275"/>
    <col min="4609" max="4609" width="7.5546875" style="275" customWidth="1"/>
    <col min="4610" max="4610" width="8.109375" style="275" customWidth="1"/>
    <col min="4611" max="4611" width="17.33203125" style="275" bestFit="1" customWidth="1"/>
    <col min="4612" max="4612" width="14.88671875" style="275" bestFit="1" customWidth="1"/>
    <col min="4613" max="4613" width="4.44140625" style="275" bestFit="1" customWidth="1"/>
    <col min="4614" max="4614" width="4.44140625" style="275" customWidth="1"/>
    <col min="4615" max="4615" width="13.88671875" style="275" customWidth="1"/>
    <col min="4616" max="4616" width="4.109375" style="275" customWidth="1"/>
    <col min="4617" max="4617" width="24.109375" style="275" bestFit="1" customWidth="1"/>
    <col min="4618" max="4618" width="27.6640625" style="275" customWidth="1"/>
    <col min="4619" max="4619" width="8.88671875" style="275" customWidth="1"/>
    <col min="4620" max="4620" width="6.109375" style="275" customWidth="1"/>
    <col min="4621" max="4864" width="11.44140625" style="275"/>
    <col min="4865" max="4865" width="7.5546875" style="275" customWidth="1"/>
    <col min="4866" max="4866" width="8.109375" style="275" customWidth="1"/>
    <col min="4867" max="4867" width="17.33203125" style="275" bestFit="1" customWidth="1"/>
    <col min="4868" max="4868" width="14.88671875" style="275" bestFit="1" customWidth="1"/>
    <col min="4869" max="4869" width="4.44140625" style="275" bestFit="1" customWidth="1"/>
    <col min="4870" max="4870" width="4.44140625" style="275" customWidth="1"/>
    <col min="4871" max="4871" width="13.88671875" style="275" customWidth="1"/>
    <col min="4872" max="4872" width="4.109375" style="275" customWidth="1"/>
    <col min="4873" max="4873" width="24.109375" style="275" bestFit="1" customWidth="1"/>
    <col min="4874" max="4874" width="27.6640625" style="275" customWidth="1"/>
    <col min="4875" max="4875" width="8.88671875" style="275" customWidth="1"/>
    <col min="4876" max="4876" width="6.109375" style="275" customWidth="1"/>
    <col min="4877" max="5120" width="11.44140625" style="275"/>
    <col min="5121" max="5121" width="7.5546875" style="275" customWidth="1"/>
    <col min="5122" max="5122" width="8.109375" style="275" customWidth="1"/>
    <col min="5123" max="5123" width="17.33203125" style="275" bestFit="1" customWidth="1"/>
    <col min="5124" max="5124" width="14.88671875" style="275" bestFit="1" customWidth="1"/>
    <col min="5125" max="5125" width="4.44140625" style="275" bestFit="1" customWidth="1"/>
    <col min="5126" max="5126" width="4.44140625" style="275" customWidth="1"/>
    <col min="5127" max="5127" width="13.88671875" style="275" customWidth="1"/>
    <col min="5128" max="5128" width="4.109375" style="275" customWidth="1"/>
    <col min="5129" max="5129" width="24.109375" style="275" bestFit="1" customWidth="1"/>
    <col min="5130" max="5130" width="27.6640625" style="275" customWidth="1"/>
    <col min="5131" max="5131" width="8.88671875" style="275" customWidth="1"/>
    <col min="5132" max="5132" width="6.109375" style="275" customWidth="1"/>
    <col min="5133" max="5376" width="11.44140625" style="275"/>
    <col min="5377" max="5377" width="7.5546875" style="275" customWidth="1"/>
    <col min="5378" max="5378" width="8.109375" style="275" customWidth="1"/>
    <col min="5379" max="5379" width="17.33203125" style="275" bestFit="1" customWidth="1"/>
    <col min="5380" max="5380" width="14.88671875" style="275" bestFit="1" customWidth="1"/>
    <col min="5381" max="5381" width="4.44140625" style="275" bestFit="1" customWidth="1"/>
    <col min="5382" max="5382" width="4.44140625" style="275" customWidth="1"/>
    <col min="5383" max="5383" width="13.88671875" style="275" customWidth="1"/>
    <col min="5384" max="5384" width="4.109375" style="275" customWidth="1"/>
    <col min="5385" max="5385" width="24.109375" style="275" bestFit="1" customWidth="1"/>
    <col min="5386" max="5386" width="27.6640625" style="275" customWidth="1"/>
    <col min="5387" max="5387" width="8.88671875" style="275" customWidth="1"/>
    <col min="5388" max="5388" width="6.109375" style="275" customWidth="1"/>
    <col min="5389" max="5632" width="11.44140625" style="275"/>
    <col min="5633" max="5633" width="7.5546875" style="275" customWidth="1"/>
    <col min="5634" max="5634" width="8.109375" style="275" customWidth="1"/>
    <col min="5635" max="5635" width="17.33203125" style="275" bestFit="1" customWidth="1"/>
    <col min="5636" max="5636" width="14.88671875" style="275" bestFit="1" customWidth="1"/>
    <col min="5637" max="5637" width="4.44140625" style="275" bestFit="1" customWidth="1"/>
    <col min="5638" max="5638" width="4.44140625" style="275" customWidth="1"/>
    <col min="5639" max="5639" width="13.88671875" style="275" customWidth="1"/>
    <col min="5640" max="5640" width="4.109375" style="275" customWidth="1"/>
    <col min="5641" max="5641" width="24.109375" style="275" bestFit="1" customWidth="1"/>
    <col min="5642" max="5642" width="27.6640625" style="275" customWidth="1"/>
    <col min="5643" max="5643" width="8.88671875" style="275" customWidth="1"/>
    <col min="5644" max="5644" width="6.109375" style="275" customWidth="1"/>
    <col min="5645" max="5888" width="11.44140625" style="275"/>
    <col min="5889" max="5889" width="7.5546875" style="275" customWidth="1"/>
    <col min="5890" max="5890" width="8.109375" style="275" customWidth="1"/>
    <col min="5891" max="5891" width="17.33203125" style="275" bestFit="1" customWidth="1"/>
    <col min="5892" max="5892" width="14.88671875" style="275" bestFit="1" customWidth="1"/>
    <col min="5893" max="5893" width="4.44140625" style="275" bestFit="1" customWidth="1"/>
    <col min="5894" max="5894" width="4.44140625" style="275" customWidth="1"/>
    <col min="5895" max="5895" width="13.88671875" style="275" customWidth="1"/>
    <col min="5896" max="5896" width="4.109375" style="275" customWidth="1"/>
    <col min="5897" max="5897" width="24.109375" style="275" bestFit="1" customWidth="1"/>
    <col min="5898" max="5898" width="27.6640625" style="275" customWidth="1"/>
    <col min="5899" max="5899" width="8.88671875" style="275" customWidth="1"/>
    <col min="5900" max="5900" width="6.109375" style="275" customWidth="1"/>
    <col min="5901" max="6144" width="11.44140625" style="275"/>
    <col min="6145" max="6145" width="7.5546875" style="275" customWidth="1"/>
    <col min="6146" max="6146" width="8.109375" style="275" customWidth="1"/>
    <col min="6147" max="6147" width="17.33203125" style="275" bestFit="1" customWidth="1"/>
    <col min="6148" max="6148" width="14.88671875" style="275" bestFit="1" customWidth="1"/>
    <col min="6149" max="6149" width="4.44140625" style="275" bestFit="1" customWidth="1"/>
    <col min="6150" max="6150" width="4.44140625" style="275" customWidth="1"/>
    <col min="6151" max="6151" width="13.88671875" style="275" customWidth="1"/>
    <col min="6152" max="6152" width="4.109375" style="275" customWidth="1"/>
    <col min="6153" max="6153" width="24.109375" style="275" bestFit="1" customWidth="1"/>
    <col min="6154" max="6154" width="27.6640625" style="275" customWidth="1"/>
    <col min="6155" max="6155" width="8.88671875" style="275" customWidth="1"/>
    <col min="6156" max="6156" width="6.109375" style="275" customWidth="1"/>
    <col min="6157" max="6400" width="11.44140625" style="275"/>
    <col min="6401" max="6401" width="7.5546875" style="275" customWidth="1"/>
    <col min="6402" max="6402" width="8.109375" style="275" customWidth="1"/>
    <col min="6403" max="6403" width="17.33203125" style="275" bestFit="1" customWidth="1"/>
    <col min="6404" max="6404" width="14.88671875" style="275" bestFit="1" customWidth="1"/>
    <col min="6405" max="6405" width="4.44140625" style="275" bestFit="1" customWidth="1"/>
    <col min="6406" max="6406" width="4.44140625" style="275" customWidth="1"/>
    <col min="6407" max="6407" width="13.88671875" style="275" customWidth="1"/>
    <col min="6408" max="6408" width="4.109375" style="275" customWidth="1"/>
    <col min="6409" max="6409" width="24.109375" style="275" bestFit="1" customWidth="1"/>
    <col min="6410" max="6410" width="27.6640625" style="275" customWidth="1"/>
    <col min="6411" max="6411" width="8.88671875" style="275" customWidth="1"/>
    <col min="6412" max="6412" width="6.109375" style="275" customWidth="1"/>
    <col min="6413" max="6656" width="11.44140625" style="275"/>
    <col min="6657" max="6657" width="7.5546875" style="275" customWidth="1"/>
    <col min="6658" max="6658" width="8.109375" style="275" customWidth="1"/>
    <col min="6659" max="6659" width="17.33203125" style="275" bestFit="1" customWidth="1"/>
    <col min="6660" max="6660" width="14.88671875" style="275" bestFit="1" customWidth="1"/>
    <col min="6661" max="6661" width="4.44140625" style="275" bestFit="1" customWidth="1"/>
    <col min="6662" max="6662" width="4.44140625" style="275" customWidth="1"/>
    <col min="6663" max="6663" width="13.88671875" style="275" customWidth="1"/>
    <col min="6664" max="6664" width="4.109375" style="275" customWidth="1"/>
    <col min="6665" max="6665" width="24.109375" style="275" bestFit="1" customWidth="1"/>
    <col min="6666" max="6666" width="27.6640625" style="275" customWidth="1"/>
    <col min="6667" max="6667" width="8.88671875" style="275" customWidth="1"/>
    <col min="6668" max="6668" width="6.109375" style="275" customWidth="1"/>
    <col min="6669" max="6912" width="11.44140625" style="275"/>
    <col min="6913" max="6913" width="7.5546875" style="275" customWidth="1"/>
    <col min="6914" max="6914" width="8.109375" style="275" customWidth="1"/>
    <col min="6915" max="6915" width="17.33203125" style="275" bestFit="1" customWidth="1"/>
    <col min="6916" max="6916" width="14.88671875" style="275" bestFit="1" customWidth="1"/>
    <col min="6917" max="6917" width="4.44140625" style="275" bestFit="1" customWidth="1"/>
    <col min="6918" max="6918" width="4.44140625" style="275" customWidth="1"/>
    <col min="6919" max="6919" width="13.88671875" style="275" customWidth="1"/>
    <col min="6920" max="6920" width="4.109375" style="275" customWidth="1"/>
    <col min="6921" max="6921" width="24.109375" style="275" bestFit="1" customWidth="1"/>
    <col min="6922" max="6922" width="27.6640625" style="275" customWidth="1"/>
    <col min="6923" max="6923" width="8.88671875" style="275" customWidth="1"/>
    <col min="6924" max="6924" width="6.109375" style="275" customWidth="1"/>
    <col min="6925" max="7168" width="11.44140625" style="275"/>
    <col min="7169" max="7169" width="7.5546875" style="275" customWidth="1"/>
    <col min="7170" max="7170" width="8.109375" style="275" customWidth="1"/>
    <col min="7171" max="7171" width="17.33203125" style="275" bestFit="1" customWidth="1"/>
    <col min="7172" max="7172" width="14.88671875" style="275" bestFit="1" customWidth="1"/>
    <col min="7173" max="7173" width="4.44140625" style="275" bestFit="1" customWidth="1"/>
    <col min="7174" max="7174" width="4.44140625" style="275" customWidth="1"/>
    <col min="7175" max="7175" width="13.88671875" style="275" customWidth="1"/>
    <col min="7176" max="7176" width="4.109375" style="275" customWidth="1"/>
    <col min="7177" max="7177" width="24.109375" style="275" bestFit="1" customWidth="1"/>
    <col min="7178" max="7178" width="27.6640625" style="275" customWidth="1"/>
    <col min="7179" max="7179" width="8.88671875" style="275" customWidth="1"/>
    <col min="7180" max="7180" width="6.109375" style="275" customWidth="1"/>
    <col min="7181" max="7424" width="11.44140625" style="275"/>
    <col min="7425" max="7425" width="7.5546875" style="275" customWidth="1"/>
    <col min="7426" max="7426" width="8.109375" style="275" customWidth="1"/>
    <col min="7427" max="7427" width="17.33203125" style="275" bestFit="1" customWidth="1"/>
    <col min="7428" max="7428" width="14.88671875" style="275" bestFit="1" customWidth="1"/>
    <col min="7429" max="7429" width="4.44140625" style="275" bestFit="1" customWidth="1"/>
    <col min="7430" max="7430" width="4.44140625" style="275" customWidth="1"/>
    <col min="7431" max="7431" width="13.88671875" style="275" customWidth="1"/>
    <col min="7432" max="7432" width="4.109375" style="275" customWidth="1"/>
    <col min="7433" max="7433" width="24.109375" style="275" bestFit="1" customWidth="1"/>
    <col min="7434" max="7434" width="27.6640625" style="275" customWidth="1"/>
    <col min="7435" max="7435" width="8.88671875" style="275" customWidth="1"/>
    <col min="7436" max="7436" width="6.109375" style="275" customWidth="1"/>
    <col min="7437" max="7680" width="11.44140625" style="275"/>
    <col min="7681" max="7681" width="7.5546875" style="275" customWidth="1"/>
    <col min="7682" max="7682" width="8.109375" style="275" customWidth="1"/>
    <col min="7683" max="7683" width="17.33203125" style="275" bestFit="1" customWidth="1"/>
    <col min="7684" max="7684" width="14.88671875" style="275" bestFit="1" customWidth="1"/>
    <col min="7685" max="7685" width="4.44140625" style="275" bestFit="1" customWidth="1"/>
    <col min="7686" max="7686" width="4.44140625" style="275" customWidth="1"/>
    <col min="7687" max="7687" width="13.88671875" style="275" customWidth="1"/>
    <col min="7688" max="7688" width="4.109375" style="275" customWidth="1"/>
    <col min="7689" max="7689" width="24.109375" style="275" bestFit="1" customWidth="1"/>
    <col min="7690" max="7690" width="27.6640625" style="275" customWidth="1"/>
    <col min="7691" max="7691" width="8.88671875" style="275" customWidth="1"/>
    <col min="7692" max="7692" width="6.109375" style="275" customWidth="1"/>
    <col min="7693" max="7936" width="11.44140625" style="275"/>
    <col min="7937" max="7937" width="7.5546875" style="275" customWidth="1"/>
    <col min="7938" max="7938" width="8.109375" style="275" customWidth="1"/>
    <col min="7939" max="7939" width="17.33203125" style="275" bestFit="1" customWidth="1"/>
    <col min="7940" max="7940" width="14.88671875" style="275" bestFit="1" customWidth="1"/>
    <col min="7941" max="7941" width="4.44140625" style="275" bestFit="1" customWidth="1"/>
    <col min="7942" max="7942" width="4.44140625" style="275" customWidth="1"/>
    <col min="7943" max="7943" width="13.88671875" style="275" customWidth="1"/>
    <col min="7944" max="7944" width="4.109375" style="275" customWidth="1"/>
    <col min="7945" max="7945" width="24.109375" style="275" bestFit="1" customWidth="1"/>
    <col min="7946" max="7946" width="27.6640625" style="275" customWidth="1"/>
    <col min="7947" max="7947" width="8.88671875" style="275" customWidth="1"/>
    <col min="7948" max="7948" width="6.109375" style="275" customWidth="1"/>
    <col min="7949" max="8192" width="11.44140625" style="275"/>
    <col min="8193" max="8193" width="7.5546875" style="275" customWidth="1"/>
    <col min="8194" max="8194" width="8.109375" style="275" customWidth="1"/>
    <col min="8195" max="8195" width="17.33203125" style="275" bestFit="1" customWidth="1"/>
    <col min="8196" max="8196" width="14.88671875" style="275" bestFit="1" customWidth="1"/>
    <col min="8197" max="8197" width="4.44140625" style="275" bestFit="1" customWidth="1"/>
    <col min="8198" max="8198" width="4.44140625" style="275" customWidth="1"/>
    <col min="8199" max="8199" width="13.88671875" style="275" customWidth="1"/>
    <col min="8200" max="8200" width="4.109375" style="275" customWidth="1"/>
    <col min="8201" max="8201" width="24.109375" style="275" bestFit="1" customWidth="1"/>
    <col min="8202" max="8202" width="27.6640625" style="275" customWidth="1"/>
    <col min="8203" max="8203" width="8.88671875" style="275" customWidth="1"/>
    <col min="8204" max="8204" width="6.109375" style="275" customWidth="1"/>
    <col min="8205" max="8448" width="11.44140625" style="275"/>
    <col min="8449" max="8449" width="7.5546875" style="275" customWidth="1"/>
    <col min="8450" max="8450" width="8.109375" style="275" customWidth="1"/>
    <col min="8451" max="8451" width="17.33203125" style="275" bestFit="1" customWidth="1"/>
    <col min="8452" max="8452" width="14.88671875" style="275" bestFit="1" customWidth="1"/>
    <col min="8453" max="8453" width="4.44140625" style="275" bestFit="1" customWidth="1"/>
    <col min="8454" max="8454" width="4.44140625" style="275" customWidth="1"/>
    <col min="8455" max="8455" width="13.88671875" style="275" customWidth="1"/>
    <col min="8456" max="8456" width="4.109375" style="275" customWidth="1"/>
    <col min="8457" max="8457" width="24.109375" style="275" bestFit="1" customWidth="1"/>
    <col min="8458" max="8458" width="27.6640625" style="275" customWidth="1"/>
    <col min="8459" max="8459" width="8.88671875" style="275" customWidth="1"/>
    <col min="8460" max="8460" width="6.109375" style="275" customWidth="1"/>
    <col min="8461" max="8704" width="11.44140625" style="275"/>
    <col min="8705" max="8705" width="7.5546875" style="275" customWidth="1"/>
    <col min="8706" max="8706" width="8.109375" style="275" customWidth="1"/>
    <col min="8707" max="8707" width="17.33203125" style="275" bestFit="1" customWidth="1"/>
    <col min="8708" max="8708" width="14.88671875" style="275" bestFit="1" customWidth="1"/>
    <col min="8709" max="8709" width="4.44140625" style="275" bestFit="1" customWidth="1"/>
    <col min="8710" max="8710" width="4.44140625" style="275" customWidth="1"/>
    <col min="8711" max="8711" width="13.88671875" style="275" customWidth="1"/>
    <col min="8712" max="8712" width="4.109375" style="275" customWidth="1"/>
    <col min="8713" max="8713" width="24.109375" style="275" bestFit="1" customWidth="1"/>
    <col min="8714" max="8714" width="27.6640625" style="275" customWidth="1"/>
    <col min="8715" max="8715" width="8.88671875" style="275" customWidth="1"/>
    <col min="8716" max="8716" width="6.109375" style="275" customWidth="1"/>
    <col min="8717" max="8960" width="11.44140625" style="275"/>
    <col min="8961" max="8961" width="7.5546875" style="275" customWidth="1"/>
    <col min="8962" max="8962" width="8.109375" style="275" customWidth="1"/>
    <col min="8963" max="8963" width="17.33203125" style="275" bestFit="1" customWidth="1"/>
    <col min="8964" max="8964" width="14.88671875" style="275" bestFit="1" customWidth="1"/>
    <col min="8965" max="8965" width="4.44140625" style="275" bestFit="1" customWidth="1"/>
    <col min="8966" max="8966" width="4.44140625" style="275" customWidth="1"/>
    <col min="8967" max="8967" width="13.88671875" style="275" customWidth="1"/>
    <col min="8968" max="8968" width="4.109375" style="275" customWidth="1"/>
    <col min="8969" max="8969" width="24.109375" style="275" bestFit="1" customWidth="1"/>
    <col min="8970" max="8970" width="27.6640625" style="275" customWidth="1"/>
    <col min="8971" max="8971" width="8.88671875" style="275" customWidth="1"/>
    <col min="8972" max="8972" width="6.109375" style="275" customWidth="1"/>
    <col min="8973" max="9216" width="11.44140625" style="275"/>
    <col min="9217" max="9217" width="7.5546875" style="275" customWidth="1"/>
    <col min="9218" max="9218" width="8.109375" style="275" customWidth="1"/>
    <col min="9219" max="9219" width="17.33203125" style="275" bestFit="1" customWidth="1"/>
    <col min="9220" max="9220" width="14.88671875" style="275" bestFit="1" customWidth="1"/>
    <col min="9221" max="9221" width="4.44140625" style="275" bestFit="1" customWidth="1"/>
    <col min="9222" max="9222" width="4.44140625" style="275" customWidth="1"/>
    <col min="9223" max="9223" width="13.88671875" style="275" customWidth="1"/>
    <col min="9224" max="9224" width="4.109375" style="275" customWidth="1"/>
    <col min="9225" max="9225" width="24.109375" style="275" bestFit="1" customWidth="1"/>
    <col min="9226" max="9226" width="27.6640625" style="275" customWidth="1"/>
    <col min="9227" max="9227" width="8.88671875" style="275" customWidth="1"/>
    <col min="9228" max="9228" width="6.109375" style="275" customWidth="1"/>
    <col min="9229" max="9472" width="11.44140625" style="275"/>
    <col min="9473" max="9473" width="7.5546875" style="275" customWidth="1"/>
    <col min="9474" max="9474" width="8.109375" style="275" customWidth="1"/>
    <col min="9475" max="9475" width="17.33203125" style="275" bestFit="1" customWidth="1"/>
    <col min="9476" max="9476" width="14.88671875" style="275" bestFit="1" customWidth="1"/>
    <col min="9477" max="9477" width="4.44140625" style="275" bestFit="1" customWidth="1"/>
    <col min="9478" max="9478" width="4.44140625" style="275" customWidth="1"/>
    <col min="9479" max="9479" width="13.88671875" style="275" customWidth="1"/>
    <col min="9480" max="9480" width="4.109375" style="275" customWidth="1"/>
    <col min="9481" max="9481" width="24.109375" style="275" bestFit="1" customWidth="1"/>
    <col min="9482" max="9482" width="27.6640625" style="275" customWidth="1"/>
    <col min="9483" max="9483" width="8.88671875" style="275" customWidth="1"/>
    <col min="9484" max="9484" width="6.109375" style="275" customWidth="1"/>
    <col min="9485" max="9728" width="11.44140625" style="275"/>
    <col min="9729" max="9729" width="7.5546875" style="275" customWidth="1"/>
    <col min="9730" max="9730" width="8.109375" style="275" customWidth="1"/>
    <col min="9731" max="9731" width="17.33203125" style="275" bestFit="1" customWidth="1"/>
    <col min="9732" max="9732" width="14.88671875" style="275" bestFit="1" customWidth="1"/>
    <col min="9733" max="9733" width="4.44140625" style="275" bestFit="1" customWidth="1"/>
    <col min="9734" max="9734" width="4.44140625" style="275" customWidth="1"/>
    <col min="9735" max="9735" width="13.88671875" style="275" customWidth="1"/>
    <col min="9736" max="9736" width="4.109375" style="275" customWidth="1"/>
    <col min="9737" max="9737" width="24.109375" style="275" bestFit="1" customWidth="1"/>
    <col min="9738" max="9738" width="27.6640625" style="275" customWidth="1"/>
    <col min="9739" max="9739" width="8.88671875" style="275" customWidth="1"/>
    <col min="9740" max="9740" width="6.109375" style="275" customWidth="1"/>
    <col min="9741" max="9984" width="11.44140625" style="275"/>
    <col min="9985" max="9985" width="7.5546875" style="275" customWidth="1"/>
    <col min="9986" max="9986" width="8.109375" style="275" customWidth="1"/>
    <col min="9987" max="9987" width="17.33203125" style="275" bestFit="1" customWidth="1"/>
    <col min="9988" max="9988" width="14.88671875" style="275" bestFit="1" customWidth="1"/>
    <col min="9989" max="9989" width="4.44140625" style="275" bestFit="1" customWidth="1"/>
    <col min="9990" max="9990" width="4.44140625" style="275" customWidth="1"/>
    <col min="9991" max="9991" width="13.88671875" style="275" customWidth="1"/>
    <col min="9992" max="9992" width="4.109375" style="275" customWidth="1"/>
    <col min="9993" max="9993" width="24.109375" style="275" bestFit="1" customWidth="1"/>
    <col min="9994" max="9994" width="27.6640625" style="275" customWidth="1"/>
    <col min="9995" max="9995" width="8.88671875" style="275" customWidth="1"/>
    <col min="9996" max="9996" width="6.109375" style="275" customWidth="1"/>
    <col min="9997" max="10240" width="11.44140625" style="275"/>
    <col min="10241" max="10241" width="7.5546875" style="275" customWidth="1"/>
    <col min="10242" max="10242" width="8.109375" style="275" customWidth="1"/>
    <col min="10243" max="10243" width="17.33203125" style="275" bestFit="1" customWidth="1"/>
    <col min="10244" max="10244" width="14.88671875" style="275" bestFit="1" customWidth="1"/>
    <col min="10245" max="10245" width="4.44140625" style="275" bestFit="1" customWidth="1"/>
    <col min="10246" max="10246" width="4.44140625" style="275" customWidth="1"/>
    <col min="10247" max="10247" width="13.88671875" style="275" customWidth="1"/>
    <col min="10248" max="10248" width="4.109375" style="275" customWidth="1"/>
    <col min="10249" max="10249" width="24.109375" style="275" bestFit="1" customWidth="1"/>
    <col min="10250" max="10250" width="27.6640625" style="275" customWidth="1"/>
    <col min="10251" max="10251" width="8.88671875" style="275" customWidth="1"/>
    <col min="10252" max="10252" width="6.109375" style="275" customWidth="1"/>
    <col min="10253" max="10496" width="11.44140625" style="275"/>
    <col min="10497" max="10497" width="7.5546875" style="275" customWidth="1"/>
    <col min="10498" max="10498" width="8.109375" style="275" customWidth="1"/>
    <col min="10499" max="10499" width="17.33203125" style="275" bestFit="1" customWidth="1"/>
    <col min="10500" max="10500" width="14.88671875" style="275" bestFit="1" customWidth="1"/>
    <col min="10501" max="10501" width="4.44140625" style="275" bestFit="1" customWidth="1"/>
    <col min="10502" max="10502" width="4.44140625" style="275" customWidth="1"/>
    <col min="10503" max="10503" width="13.88671875" style="275" customWidth="1"/>
    <col min="10504" max="10504" width="4.109375" style="275" customWidth="1"/>
    <col min="10505" max="10505" width="24.109375" style="275" bestFit="1" customWidth="1"/>
    <col min="10506" max="10506" width="27.6640625" style="275" customWidth="1"/>
    <col min="10507" max="10507" width="8.88671875" style="275" customWidth="1"/>
    <col min="10508" max="10508" width="6.109375" style="275" customWidth="1"/>
    <col min="10509" max="10752" width="11.44140625" style="275"/>
    <col min="10753" max="10753" width="7.5546875" style="275" customWidth="1"/>
    <col min="10754" max="10754" width="8.109375" style="275" customWidth="1"/>
    <col min="10755" max="10755" width="17.33203125" style="275" bestFit="1" customWidth="1"/>
    <col min="10756" max="10756" width="14.88671875" style="275" bestFit="1" customWidth="1"/>
    <col min="10757" max="10757" width="4.44140625" style="275" bestFit="1" customWidth="1"/>
    <col min="10758" max="10758" width="4.44140625" style="275" customWidth="1"/>
    <col min="10759" max="10759" width="13.88671875" style="275" customWidth="1"/>
    <col min="10760" max="10760" width="4.109375" style="275" customWidth="1"/>
    <col min="10761" max="10761" width="24.109375" style="275" bestFit="1" customWidth="1"/>
    <col min="10762" max="10762" width="27.6640625" style="275" customWidth="1"/>
    <col min="10763" max="10763" width="8.88671875" style="275" customWidth="1"/>
    <col min="10764" max="10764" width="6.109375" style="275" customWidth="1"/>
    <col min="10765" max="11008" width="11.44140625" style="275"/>
    <col min="11009" max="11009" width="7.5546875" style="275" customWidth="1"/>
    <col min="11010" max="11010" width="8.109375" style="275" customWidth="1"/>
    <col min="11011" max="11011" width="17.33203125" style="275" bestFit="1" customWidth="1"/>
    <col min="11012" max="11012" width="14.88671875" style="275" bestFit="1" customWidth="1"/>
    <col min="11013" max="11013" width="4.44140625" style="275" bestFit="1" customWidth="1"/>
    <col min="11014" max="11014" width="4.44140625" style="275" customWidth="1"/>
    <col min="11015" max="11015" width="13.88671875" style="275" customWidth="1"/>
    <col min="11016" max="11016" width="4.109375" style="275" customWidth="1"/>
    <col min="11017" max="11017" width="24.109375" style="275" bestFit="1" customWidth="1"/>
    <col min="11018" max="11018" width="27.6640625" style="275" customWidth="1"/>
    <col min="11019" max="11019" width="8.88671875" style="275" customWidth="1"/>
    <col min="11020" max="11020" width="6.109375" style="275" customWidth="1"/>
    <col min="11021" max="11264" width="11.44140625" style="275"/>
    <col min="11265" max="11265" width="7.5546875" style="275" customWidth="1"/>
    <col min="11266" max="11266" width="8.109375" style="275" customWidth="1"/>
    <col min="11267" max="11267" width="17.33203125" style="275" bestFit="1" customWidth="1"/>
    <col min="11268" max="11268" width="14.88671875" style="275" bestFit="1" customWidth="1"/>
    <col min="11269" max="11269" width="4.44140625" style="275" bestFit="1" customWidth="1"/>
    <col min="11270" max="11270" width="4.44140625" style="275" customWidth="1"/>
    <col min="11271" max="11271" width="13.88671875" style="275" customWidth="1"/>
    <col min="11272" max="11272" width="4.109375" style="275" customWidth="1"/>
    <col min="11273" max="11273" width="24.109375" style="275" bestFit="1" customWidth="1"/>
    <col min="11274" max="11274" width="27.6640625" style="275" customWidth="1"/>
    <col min="11275" max="11275" width="8.88671875" style="275" customWidth="1"/>
    <col min="11276" max="11276" width="6.109375" style="275" customWidth="1"/>
    <col min="11277" max="11520" width="11.44140625" style="275"/>
    <col min="11521" max="11521" width="7.5546875" style="275" customWidth="1"/>
    <col min="11522" max="11522" width="8.109375" style="275" customWidth="1"/>
    <col min="11523" max="11523" width="17.33203125" style="275" bestFit="1" customWidth="1"/>
    <col min="11524" max="11524" width="14.88671875" style="275" bestFit="1" customWidth="1"/>
    <col min="11525" max="11525" width="4.44140625" style="275" bestFit="1" customWidth="1"/>
    <col min="11526" max="11526" width="4.44140625" style="275" customWidth="1"/>
    <col min="11527" max="11527" width="13.88671875" style="275" customWidth="1"/>
    <col min="11528" max="11528" width="4.109375" style="275" customWidth="1"/>
    <col min="11529" max="11529" width="24.109375" style="275" bestFit="1" customWidth="1"/>
    <col min="11530" max="11530" width="27.6640625" style="275" customWidth="1"/>
    <col min="11531" max="11531" width="8.88671875" style="275" customWidth="1"/>
    <col min="11532" max="11532" width="6.109375" style="275" customWidth="1"/>
    <col min="11533" max="11776" width="11.44140625" style="275"/>
    <col min="11777" max="11777" width="7.5546875" style="275" customWidth="1"/>
    <col min="11778" max="11778" width="8.109375" style="275" customWidth="1"/>
    <col min="11779" max="11779" width="17.33203125" style="275" bestFit="1" customWidth="1"/>
    <col min="11780" max="11780" width="14.88671875" style="275" bestFit="1" customWidth="1"/>
    <col min="11781" max="11781" width="4.44140625" style="275" bestFit="1" customWidth="1"/>
    <col min="11782" max="11782" width="4.44140625" style="275" customWidth="1"/>
    <col min="11783" max="11783" width="13.88671875" style="275" customWidth="1"/>
    <col min="11784" max="11784" width="4.109375" style="275" customWidth="1"/>
    <col min="11785" max="11785" width="24.109375" style="275" bestFit="1" customWidth="1"/>
    <col min="11786" max="11786" width="27.6640625" style="275" customWidth="1"/>
    <col min="11787" max="11787" width="8.88671875" style="275" customWidth="1"/>
    <col min="11788" max="11788" width="6.109375" style="275" customWidth="1"/>
    <col min="11789" max="12032" width="11.44140625" style="275"/>
    <col min="12033" max="12033" width="7.5546875" style="275" customWidth="1"/>
    <col min="12034" max="12034" width="8.109375" style="275" customWidth="1"/>
    <col min="12035" max="12035" width="17.33203125" style="275" bestFit="1" customWidth="1"/>
    <col min="12036" max="12036" width="14.88671875" style="275" bestFit="1" customWidth="1"/>
    <col min="12037" max="12037" width="4.44140625" style="275" bestFit="1" customWidth="1"/>
    <col min="12038" max="12038" width="4.44140625" style="275" customWidth="1"/>
    <col min="12039" max="12039" width="13.88671875" style="275" customWidth="1"/>
    <col min="12040" max="12040" width="4.109375" style="275" customWidth="1"/>
    <col min="12041" max="12041" width="24.109375" style="275" bestFit="1" customWidth="1"/>
    <col min="12042" max="12042" width="27.6640625" style="275" customWidth="1"/>
    <col min="12043" max="12043" width="8.88671875" style="275" customWidth="1"/>
    <col min="12044" max="12044" width="6.109375" style="275" customWidth="1"/>
    <col min="12045" max="12288" width="11.44140625" style="275"/>
    <col min="12289" max="12289" width="7.5546875" style="275" customWidth="1"/>
    <col min="12290" max="12290" width="8.109375" style="275" customWidth="1"/>
    <col min="12291" max="12291" width="17.33203125" style="275" bestFit="1" customWidth="1"/>
    <col min="12292" max="12292" width="14.88671875" style="275" bestFit="1" customWidth="1"/>
    <col min="12293" max="12293" width="4.44140625" style="275" bestFit="1" customWidth="1"/>
    <col min="12294" max="12294" width="4.44140625" style="275" customWidth="1"/>
    <col min="12295" max="12295" width="13.88671875" style="275" customWidth="1"/>
    <col min="12296" max="12296" width="4.109375" style="275" customWidth="1"/>
    <col min="12297" max="12297" width="24.109375" style="275" bestFit="1" customWidth="1"/>
    <col min="12298" max="12298" width="27.6640625" style="275" customWidth="1"/>
    <col min="12299" max="12299" width="8.88671875" style="275" customWidth="1"/>
    <col min="12300" max="12300" width="6.109375" style="275" customWidth="1"/>
    <col min="12301" max="12544" width="11.44140625" style="275"/>
    <col min="12545" max="12545" width="7.5546875" style="275" customWidth="1"/>
    <col min="12546" max="12546" width="8.109375" style="275" customWidth="1"/>
    <col min="12547" max="12547" width="17.33203125" style="275" bestFit="1" customWidth="1"/>
    <col min="12548" max="12548" width="14.88671875" style="275" bestFit="1" customWidth="1"/>
    <col min="12549" max="12549" width="4.44140625" style="275" bestFit="1" customWidth="1"/>
    <col min="12550" max="12550" width="4.44140625" style="275" customWidth="1"/>
    <col min="12551" max="12551" width="13.88671875" style="275" customWidth="1"/>
    <col min="12552" max="12552" width="4.109375" style="275" customWidth="1"/>
    <col min="12553" max="12553" width="24.109375" style="275" bestFit="1" customWidth="1"/>
    <col min="12554" max="12554" width="27.6640625" style="275" customWidth="1"/>
    <col min="12555" max="12555" width="8.88671875" style="275" customWidth="1"/>
    <col min="12556" max="12556" width="6.109375" style="275" customWidth="1"/>
    <col min="12557" max="12800" width="11.44140625" style="275"/>
    <col min="12801" max="12801" width="7.5546875" style="275" customWidth="1"/>
    <col min="12802" max="12802" width="8.109375" style="275" customWidth="1"/>
    <col min="12803" max="12803" width="17.33203125" style="275" bestFit="1" customWidth="1"/>
    <col min="12804" max="12804" width="14.88671875" style="275" bestFit="1" customWidth="1"/>
    <col min="12805" max="12805" width="4.44140625" style="275" bestFit="1" customWidth="1"/>
    <col min="12806" max="12806" width="4.44140625" style="275" customWidth="1"/>
    <col min="12807" max="12807" width="13.88671875" style="275" customWidth="1"/>
    <col min="12808" max="12808" width="4.109375" style="275" customWidth="1"/>
    <col min="12809" max="12809" width="24.109375" style="275" bestFit="1" customWidth="1"/>
    <col min="12810" max="12810" width="27.6640625" style="275" customWidth="1"/>
    <col min="12811" max="12811" width="8.88671875" style="275" customWidth="1"/>
    <col min="12812" max="12812" width="6.109375" style="275" customWidth="1"/>
    <col min="12813" max="13056" width="11.44140625" style="275"/>
    <col min="13057" max="13057" width="7.5546875" style="275" customWidth="1"/>
    <col min="13058" max="13058" width="8.109375" style="275" customWidth="1"/>
    <col min="13059" max="13059" width="17.33203125" style="275" bestFit="1" customWidth="1"/>
    <col min="13060" max="13060" width="14.88671875" style="275" bestFit="1" customWidth="1"/>
    <col min="13061" max="13061" width="4.44140625" style="275" bestFit="1" customWidth="1"/>
    <col min="13062" max="13062" width="4.44140625" style="275" customWidth="1"/>
    <col min="13063" max="13063" width="13.88671875" style="275" customWidth="1"/>
    <col min="13064" max="13064" width="4.109375" style="275" customWidth="1"/>
    <col min="13065" max="13065" width="24.109375" style="275" bestFit="1" customWidth="1"/>
    <col min="13066" max="13066" width="27.6640625" style="275" customWidth="1"/>
    <col min="13067" max="13067" width="8.88671875" style="275" customWidth="1"/>
    <col min="13068" max="13068" width="6.109375" style="275" customWidth="1"/>
    <col min="13069" max="13312" width="11.44140625" style="275"/>
    <col min="13313" max="13313" width="7.5546875" style="275" customWidth="1"/>
    <col min="13314" max="13314" width="8.109375" style="275" customWidth="1"/>
    <col min="13315" max="13315" width="17.33203125" style="275" bestFit="1" customWidth="1"/>
    <col min="13316" max="13316" width="14.88671875" style="275" bestFit="1" customWidth="1"/>
    <col min="13317" max="13317" width="4.44140625" style="275" bestFit="1" customWidth="1"/>
    <col min="13318" max="13318" width="4.44140625" style="275" customWidth="1"/>
    <col min="13319" max="13319" width="13.88671875" style="275" customWidth="1"/>
    <col min="13320" max="13320" width="4.109375" style="275" customWidth="1"/>
    <col min="13321" max="13321" width="24.109375" style="275" bestFit="1" customWidth="1"/>
    <col min="13322" max="13322" width="27.6640625" style="275" customWidth="1"/>
    <col min="13323" max="13323" width="8.88671875" style="275" customWidth="1"/>
    <col min="13324" max="13324" width="6.109375" style="275" customWidth="1"/>
    <col min="13325" max="13568" width="11.44140625" style="275"/>
    <col min="13569" max="13569" width="7.5546875" style="275" customWidth="1"/>
    <col min="13570" max="13570" width="8.109375" style="275" customWidth="1"/>
    <col min="13571" max="13571" width="17.33203125" style="275" bestFit="1" customWidth="1"/>
    <col min="13572" max="13572" width="14.88671875" style="275" bestFit="1" customWidth="1"/>
    <col min="13573" max="13573" width="4.44140625" style="275" bestFit="1" customWidth="1"/>
    <col min="13574" max="13574" width="4.44140625" style="275" customWidth="1"/>
    <col min="13575" max="13575" width="13.88671875" style="275" customWidth="1"/>
    <col min="13576" max="13576" width="4.109375" style="275" customWidth="1"/>
    <col min="13577" max="13577" width="24.109375" style="275" bestFit="1" customWidth="1"/>
    <col min="13578" max="13578" width="27.6640625" style="275" customWidth="1"/>
    <col min="13579" max="13579" width="8.88671875" style="275" customWidth="1"/>
    <col min="13580" max="13580" width="6.109375" style="275" customWidth="1"/>
    <col min="13581" max="13824" width="11.44140625" style="275"/>
    <col min="13825" max="13825" width="7.5546875" style="275" customWidth="1"/>
    <col min="13826" max="13826" width="8.109375" style="275" customWidth="1"/>
    <col min="13827" max="13827" width="17.33203125" style="275" bestFit="1" customWidth="1"/>
    <col min="13828" max="13828" width="14.88671875" style="275" bestFit="1" customWidth="1"/>
    <col min="13829" max="13829" width="4.44140625" style="275" bestFit="1" customWidth="1"/>
    <col min="13830" max="13830" width="4.44140625" style="275" customWidth="1"/>
    <col min="13831" max="13831" width="13.88671875" style="275" customWidth="1"/>
    <col min="13832" max="13832" width="4.109375" style="275" customWidth="1"/>
    <col min="13833" max="13833" width="24.109375" style="275" bestFit="1" customWidth="1"/>
    <col min="13834" max="13834" width="27.6640625" style="275" customWidth="1"/>
    <col min="13835" max="13835" width="8.88671875" style="275" customWidth="1"/>
    <col min="13836" max="13836" width="6.109375" style="275" customWidth="1"/>
    <col min="13837" max="14080" width="11.44140625" style="275"/>
    <col min="14081" max="14081" width="7.5546875" style="275" customWidth="1"/>
    <col min="14082" max="14082" width="8.109375" style="275" customWidth="1"/>
    <col min="14083" max="14083" width="17.33203125" style="275" bestFit="1" customWidth="1"/>
    <col min="14084" max="14084" width="14.88671875" style="275" bestFit="1" customWidth="1"/>
    <col min="14085" max="14085" width="4.44140625" style="275" bestFit="1" customWidth="1"/>
    <col min="14086" max="14086" width="4.44140625" style="275" customWidth="1"/>
    <col min="14087" max="14087" width="13.88671875" style="275" customWidth="1"/>
    <col min="14088" max="14088" width="4.109375" style="275" customWidth="1"/>
    <col min="14089" max="14089" width="24.109375" style="275" bestFit="1" customWidth="1"/>
    <col min="14090" max="14090" width="27.6640625" style="275" customWidth="1"/>
    <col min="14091" max="14091" width="8.88671875" style="275" customWidth="1"/>
    <col min="14092" max="14092" width="6.109375" style="275" customWidth="1"/>
    <col min="14093" max="14336" width="11.44140625" style="275"/>
    <col min="14337" max="14337" width="7.5546875" style="275" customWidth="1"/>
    <col min="14338" max="14338" width="8.109375" style="275" customWidth="1"/>
    <col min="14339" max="14339" width="17.33203125" style="275" bestFit="1" customWidth="1"/>
    <col min="14340" max="14340" width="14.88671875" style="275" bestFit="1" customWidth="1"/>
    <col min="14341" max="14341" width="4.44140625" style="275" bestFit="1" customWidth="1"/>
    <col min="14342" max="14342" width="4.44140625" style="275" customWidth="1"/>
    <col min="14343" max="14343" width="13.88671875" style="275" customWidth="1"/>
    <col min="14344" max="14344" width="4.109375" style="275" customWidth="1"/>
    <col min="14345" max="14345" width="24.109375" style="275" bestFit="1" customWidth="1"/>
    <col min="14346" max="14346" width="27.6640625" style="275" customWidth="1"/>
    <col min="14347" max="14347" width="8.88671875" style="275" customWidth="1"/>
    <col min="14348" max="14348" width="6.109375" style="275" customWidth="1"/>
    <col min="14349" max="14592" width="11.44140625" style="275"/>
    <col min="14593" max="14593" width="7.5546875" style="275" customWidth="1"/>
    <col min="14594" max="14594" width="8.109375" style="275" customWidth="1"/>
    <col min="14595" max="14595" width="17.33203125" style="275" bestFit="1" customWidth="1"/>
    <col min="14596" max="14596" width="14.88671875" style="275" bestFit="1" customWidth="1"/>
    <col min="14597" max="14597" width="4.44140625" style="275" bestFit="1" customWidth="1"/>
    <col min="14598" max="14598" width="4.44140625" style="275" customWidth="1"/>
    <col min="14599" max="14599" width="13.88671875" style="275" customWidth="1"/>
    <col min="14600" max="14600" width="4.109375" style="275" customWidth="1"/>
    <col min="14601" max="14601" width="24.109375" style="275" bestFit="1" customWidth="1"/>
    <col min="14602" max="14602" width="27.6640625" style="275" customWidth="1"/>
    <col min="14603" max="14603" width="8.88671875" style="275" customWidth="1"/>
    <col min="14604" max="14604" width="6.109375" style="275" customWidth="1"/>
    <col min="14605" max="14848" width="11.44140625" style="275"/>
    <col min="14849" max="14849" width="7.5546875" style="275" customWidth="1"/>
    <col min="14850" max="14850" width="8.109375" style="275" customWidth="1"/>
    <col min="14851" max="14851" width="17.33203125" style="275" bestFit="1" customWidth="1"/>
    <col min="14852" max="14852" width="14.88671875" style="275" bestFit="1" customWidth="1"/>
    <col min="14853" max="14853" width="4.44140625" style="275" bestFit="1" customWidth="1"/>
    <col min="14854" max="14854" width="4.44140625" style="275" customWidth="1"/>
    <col min="14855" max="14855" width="13.88671875" style="275" customWidth="1"/>
    <col min="14856" max="14856" width="4.109375" style="275" customWidth="1"/>
    <col min="14857" max="14857" width="24.109375" style="275" bestFit="1" customWidth="1"/>
    <col min="14858" max="14858" width="27.6640625" style="275" customWidth="1"/>
    <col min="14859" max="14859" width="8.88671875" style="275" customWidth="1"/>
    <col min="14860" max="14860" width="6.109375" style="275" customWidth="1"/>
    <col min="14861" max="15104" width="11.44140625" style="275"/>
    <col min="15105" max="15105" width="7.5546875" style="275" customWidth="1"/>
    <col min="15106" max="15106" width="8.109375" style="275" customWidth="1"/>
    <col min="15107" max="15107" width="17.33203125" style="275" bestFit="1" customWidth="1"/>
    <col min="15108" max="15108" width="14.88671875" style="275" bestFit="1" customWidth="1"/>
    <col min="15109" max="15109" width="4.44140625" style="275" bestFit="1" customWidth="1"/>
    <col min="15110" max="15110" width="4.44140625" style="275" customWidth="1"/>
    <col min="15111" max="15111" width="13.88671875" style="275" customWidth="1"/>
    <col min="15112" max="15112" width="4.109375" style="275" customWidth="1"/>
    <col min="15113" max="15113" width="24.109375" style="275" bestFit="1" customWidth="1"/>
    <col min="15114" max="15114" width="27.6640625" style="275" customWidth="1"/>
    <col min="15115" max="15115" width="8.88671875" style="275" customWidth="1"/>
    <col min="15116" max="15116" width="6.109375" style="275" customWidth="1"/>
    <col min="15117" max="15360" width="11.44140625" style="275"/>
    <col min="15361" max="15361" width="7.5546875" style="275" customWidth="1"/>
    <col min="15362" max="15362" width="8.109375" style="275" customWidth="1"/>
    <col min="15363" max="15363" width="17.33203125" style="275" bestFit="1" customWidth="1"/>
    <col min="15364" max="15364" width="14.88671875" style="275" bestFit="1" customWidth="1"/>
    <col min="15365" max="15365" width="4.44140625" style="275" bestFit="1" customWidth="1"/>
    <col min="15366" max="15366" width="4.44140625" style="275" customWidth="1"/>
    <col min="15367" max="15367" width="13.88671875" style="275" customWidth="1"/>
    <col min="15368" max="15368" width="4.109375" style="275" customWidth="1"/>
    <col min="15369" max="15369" width="24.109375" style="275" bestFit="1" customWidth="1"/>
    <col min="15370" max="15370" width="27.6640625" style="275" customWidth="1"/>
    <col min="15371" max="15371" width="8.88671875" style="275" customWidth="1"/>
    <col min="15372" max="15372" width="6.109375" style="275" customWidth="1"/>
    <col min="15373" max="15616" width="11.44140625" style="275"/>
    <col min="15617" max="15617" width="7.5546875" style="275" customWidth="1"/>
    <col min="15618" max="15618" width="8.109375" style="275" customWidth="1"/>
    <col min="15619" max="15619" width="17.33203125" style="275" bestFit="1" customWidth="1"/>
    <col min="15620" max="15620" width="14.88671875" style="275" bestFit="1" customWidth="1"/>
    <col min="15621" max="15621" width="4.44140625" style="275" bestFit="1" customWidth="1"/>
    <col min="15622" max="15622" width="4.44140625" style="275" customWidth="1"/>
    <col min="15623" max="15623" width="13.88671875" style="275" customWidth="1"/>
    <col min="15624" max="15624" width="4.109375" style="275" customWidth="1"/>
    <col min="15625" max="15625" width="24.109375" style="275" bestFit="1" customWidth="1"/>
    <col min="15626" max="15626" width="27.6640625" style="275" customWidth="1"/>
    <col min="15627" max="15627" width="8.88671875" style="275" customWidth="1"/>
    <col min="15628" max="15628" width="6.109375" style="275" customWidth="1"/>
    <col min="15629" max="15872" width="11.44140625" style="275"/>
    <col min="15873" max="15873" width="7.5546875" style="275" customWidth="1"/>
    <col min="15874" max="15874" width="8.109375" style="275" customWidth="1"/>
    <col min="15875" max="15875" width="17.33203125" style="275" bestFit="1" customWidth="1"/>
    <col min="15876" max="15876" width="14.88671875" style="275" bestFit="1" customWidth="1"/>
    <col min="15877" max="15877" width="4.44140625" style="275" bestFit="1" customWidth="1"/>
    <col min="15878" max="15878" width="4.44140625" style="275" customWidth="1"/>
    <col min="15879" max="15879" width="13.88671875" style="275" customWidth="1"/>
    <col min="15880" max="15880" width="4.109375" style="275" customWidth="1"/>
    <col min="15881" max="15881" width="24.109375" style="275" bestFit="1" customWidth="1"/>
    <col min="15882" max="15882" width="27.6640625" style="275" customWidth="1"/>
    <col min="15883" max="15883" width="8.88671875" style="275" customWidth="1"/>
    <col min="15884" max="15884" width="6.109375" style="275" customWidth="1"/>
    <col min="15885" max="16128" width="11.44140625" style="275"/>
    <col min="16129" max="16129" width="7.5546875" style="275" customWidth="1"/>
    <col min="16130" max="16130" width="8.109375" style="275" customWidth="1"/>
    <col min="16131" max="16131" width="17.33203125" style="275" bestFit="1" customWidth="1"/>
    <col min="16132" max="16132" width="14.88671875" style="275" bestFit="1" customWidth="1"/>
    <col min="16133" max="16133" width="4.44140625" style="275" bestFit="1" customWidth="1"/>
    <col min="16134" max="16134" width="4.44140625" style="275" customWidth="1"/>
    <col min="16135" max="16135" width="13.88671875" style="275" customWidth="1"/>
    <col min="16136" max="16136" width="4.109375" style="275" customWidth="1"/>
    <col min="16137" max="16137" width="24.109375" style="275" bestFit="1" customWidth="1"/>
    <col min="16138" max="16138" width="27.6640625" style="275" customWidth="1"/>
    <col min="16139" max="16139" width="8.88671875" style="275" customWidth="1"/>
    <col min="16140" max="16140" width="6.109375" style="275" customWidth="1"/>
    <col min="16141" max="16384" width="11.44140625" style="275"/>
  </cols>
  <sheetData>
    <row r="1" spans="1:17" s="270" customFormat="1" ht="22.5" customHeight="1" x14ac:dyDescent="0.3">
      <c r="A1" s="231" t="s">
        <v>2444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3">
      <c r="A2" s="237" t="s">
        <v>2445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2368</v>
      </c>
      <c r="L4" s="272"/>
      <c r="M4" s="273"/>
      <c r="N4" s="274"/>
      <c r="Q4" s="276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2369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2446</v>
      </c>
      <c r="N6" s="279"/>
    </row>
    <row r="7" spans="1:17" ht="12.75" customHeight="1" x14ac:dyDescent="0.25">
      <c r="A7" s="241">
        <v>3175</v>
      </c>
      <c r="B7" s="242" t="s">
        <v>2447</v>
      </c>
      <c r="C7" s="242" t="s">
        <v>2448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5">
      <c r="A15" s="241">
        <v>29170</v>
      </c>
      <c r="B15" s="242" t="s">
        <v>2370</v>
      </c>
      <c r="C15" s="249" t="s">
        <v>74</v>
      </c>
      <c r="D15" s="249" t="s">
        <v>75</v>
      </c>
      <c r="E15" s="249" t="s">
        <v>2369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5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2369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5">
      <c r="A28" s="241">
        <v>38902</v>
      </c>
      <c r="B28" s="242" t="s">
        <v>2371</v>
      </c>
      <c r="C28" s="243" t="s">
        <v>2372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2373</v>
      </c>
      <c r="C31" s="243" t="s">
        <v>2374</v>
      </c>
      <c r="D31" s="243" t="s">
        <v>2375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2369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2369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2369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2369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5">
      <c r="A56" s="241">
        <v>38930</v>
      </c>
      <c r="B56" s="242" t="s">
        <v>2449</v>
      </c>
      <c r="C56" s="243" t="s">
        <v>2450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5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5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2369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2369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2451</v>
      </c>
      <c r="C78" s="243" t="s">
        <v>227</v>
      </c>
      <c r="D78" s="243" t="s">
        <v>2452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2369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2453</v>
      </c>
      <c r="C81" s="243" t="s">
        <v>2454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2376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2369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5">
      <c r="A88" s="241">
        <v>38906</v>
      </c>
      <c r="B88" s="242" t="s">
        <v>2455</v>
      </c>
      <c r="C88" s="243" t="s">
        <v>2456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5">
      <c r="A92" s="241">
        <v>38931</v>
      </c>
      <c r="B92" s="242" t="s">
        <v>2457</v>
      </c>
      <c r="C92" s="243" t="s">
        <v>630</v>
      </c>
      <c r="D92" s="243" t="s">
        <v>2458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5">
      <c r="A97" s="241">
        <v>38909</v>
      </c>
      <c r="B97" s="242" t="s">
        <v>2459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5">
      <c r="A103" s="241">
        <v>16999</v>
      </c>
      <c r="B103" s="242" t="s">
        <v>2377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2460</v>
      </c>
      <c r="C108" s="243" t="s">
        <v>2461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2378</v>
      </c>
      <c r="C113" s="243" t="s">
        <v>2379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2380</v>
      </c>
      <c r="C114" s="243" t="s">
        <v>2381</v>
      </c>
      <c r="D114" s="243" t="s">
        <v>2382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2462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2463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2369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2369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3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2369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2369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3">
      <c r="A154" s="241">
        <v>38671</v>
      </c>
      <c r="B154" s="242" t="s">
        <v>430</v>
      </c>
      <c r="C154" s="249" t="s">
        <v>2464</v>
      </c>
      <c r="D154" s="249" t="s">
        <v>290</v>
      </c>
      <c r="E154" s="249" t="s">
        <v>2369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2369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2369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2369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2369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2465</v>
      </c>
      <c r="C171" s="249" t="s">
        <v>2466</v>
      </c>
      <c r="D171" s="249" t="s">
        <v>143</v>
      </c>
      <c r="E171" s="249" t="s">
        <v>2369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2369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2369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2369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2369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2467</v>
      </c>
      <c r="C210" s="243" t="s">
        <v>2468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2369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5">
      <c r="A228" s="241">
        <v>38892</v>
      </c>
      <c r="B228" s="242" t="s">
        <v>2383</v>
      </c>
      <c r="C228" s="243" t="s">
        <v>2384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2369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5">
      <c r="A236" s="241">
        <v>38908</v>
      </c>
      <c r="B236" s="242" t="s">
        <v>2469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2470</v>
      </c>
      <c r="C244" s="243" t="s">
        <v>2471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2369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2472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2369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2473</v>
      </c>
      <c r="C267" s="243" t="s">
        <v>2474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2385</v>
      </c>
      <c r="C277" s="243" t="s">
        <v>2386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2369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2475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2369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2369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5">
      <c r="A297" s="241">
        <v>38894</v>
      </c>
      <c r="B297" s="242" t="s">
        <v>2387</v>
      </c>
      <c r="C297" s="243" t="s">
        <v>2388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5">
      <c r="A298" s="241">
        <v>38915</v>
      </c>
      <c r="B298" s="242" t="s">
        <v>2476</v>
      </c>
      <c r="C298" s="243" t="s">
        <v>2477</v>
      </c>
      <c r="D298" s="243" t="s">
        <v>2478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2369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2479</v>
      </c>
      <c r="C308" s="243" t="s">
        <v>1911</v>
      </c>
      <c r="D308" s="243" t="s">
        <v>2480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2389</v>
      </c>
      <c r="C309" s="256" t="s">
        <v>2390</v>
      </c>
      <c r="D309" s="249" t="s">
        <v>132</v>
      </c>
      <c r="E309" s="249" t="s">
        <v>2369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2391</v>
      </c>
      <c r="C310" s="256" t="s">
        <v>887</v>
      </c>
      <c r="D310" s="249" t="s">
        <v>845</v>
      </c>
      <c r="E310" s="249" t="s">
        <v>2369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2369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2369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2369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2369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2369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5">
      <c r="A335" s="241">
        <v>25479</v>
      </c>
      <c r="B335" s="242" t="s">
        <v>2392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2369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2369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2369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2369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2481</v>
      </c>
      <c r="C343" s="256" t="s">
        <v>1959</v>
      </c>
      <c r="D343" s="249" t="s">
        <v>2482</v>
      </c>
      <c r="E343" s="249" t="s">
        <v>2369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2369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2369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2369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2369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2369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2369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2369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5">
      <c r="A359" s="241">
        <v>38925</v>
      </c>
      <c r="B359" s="242" t="s">
        <v>2483</v>
      </c>
      <c r="C359" s="256" t="s">
        <v>2484</v>
      </c>
      <c r="D359" s="249" t="s">
        <v>810</v>
      </c>
      <c r="E359" s="249" t="s">
        <v>2369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5">
      <c r="A360" s="241">
        <v>38924</v>
      </c>
      <c r="B360" s="242" t="s">
        <v>2485</v>
      </c>
      <c r="C360" s="256" t="s">
        <v>2484</v>
      </c>
      <c r="D360" s="249" t="s">
        <v>2486</v>
      </c>
      <c r="E360" s="249" t="s">
        <v>2369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2369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2369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2369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2369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2369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2369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2369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2369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2369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2369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2369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2369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2369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2369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2393</v>
      </c>
      <c r="C382" s="256" t="s">
        <v>2394</v>
      </c>
      <c r="D382" s="249" t="s">
        <v>420</v>
      </c>
      <c r="E382" s="249" t="s">
        <v>2369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2487</v>
      </c>
      <c r="C383" s="256" t="s">
        <v>2488</v>
      </c>
      <c r="D383" s="249" t="s">
        <v>2489</v>
      </c>
      <c r="E383" s="249" t="s">
        <v>2369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2490</v>
      </c>
      <c r="C384" s="256" t="s">
        <v>2488</v>
      </c>
      <c r="D384" s="249" t="s">
        <v>2491</v>
      </c>
      <c r="E384" s="249" t="s">
        <v>2369</v>
      </c>
      <c r="F384" s="244" t="s">
        <v>49</v>
      </c>
      <c r="G384" s="245" t="s">
        <v>2492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2493</v>
      </c>
      <c r="C386" s="256" t="s">
        <v>2494</v>
      </c>
      <c r="D386" s="249" t="s">
        <v>381</v>
      </c>
      <c r="E386" s="249" t="s">
        <v>2369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2369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2369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3">
      <c r="A390" s="241">
        <v>38871</v>
      </c>
      <c r="B390" s="242" t="s">
        <v>2495</v>
      </c>
      <c r="C390" s="256" t="s">
        <v>2140</v>
      </c>
      <c r="D390" s="249" t="s">
        <v>53</v>
      </c>
      <c r="E390" s="249" t="s">
        <v>2369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2369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2369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2369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3">
      <c r="A395" s="241">
        <v>38923</v>
      </c>
      <c r="B395" s="242" t="s">
        <v>2496</v>
      </c>
      <c r="C395" s="256" t="s">
        <v>2497</v>
      </c>
      <c r="D395" s="249" t="s">
        <v>2090</v>
      </c>
      <c r="E395" s="249" t="s">
        <v>2369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2369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2369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2369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2369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2395</v>
      </c>
      <c r="C402" s="249" t="s">
        <v>813</v>
      </c>
      <c r="D402" s="249" t="s">
        <v>117</v>
      </c>
      <c r="E402" s="249" t="s">
        <v>2369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2396</v>
      </c>
      <c r="C407" s="249" t="s">
        <v>817</v>
      </c>
      <c r="D407" s="249" t="s">
        <v>143</v>
      </c>
      <c r="E407" s="249" t="s">
        <v>2369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2498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2369</v>
      </c>
      <c r="F424" s="244" t="s">
        <v>43</v>
      </c>
      <c r="G424" s="277" t="s">
        <v>52</v>
      </c>
      <c r="H424" s="278" t="s">
        <v>66</v>
      </c>
      <c r="I424" s="249" t="s">
        <v>2499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2499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2369</v>
      </c>
      <c r="F426" s="244" t="s">
        <v>43</v>
      </c>
      <c r="G426" s="277" t="s">
        <v>67</v>
      </c>
      <c r="H426" s="278" t="s">
        <v>45</v>
      </c>
      <c r="I426" s="249" t="s">
        <v>2499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2499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2499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2499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2499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2500</v>
      </c>
      <c r="C431" s="243" t="s">
        <v>2501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2499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2499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2499</v>
      </c>
      <c r="J433" s="243" t="s">
        <v>18</v>
      </c>
      <c r="K433" s="247" t="s">
        <v>22</v>
      </c>
    </row>
    <row r="434" spans="1:17" ht="12.75" customHeight="1" x14ac:dyDescent="0.25">
      <c r="A434" s="241" t="s">
        <v>2502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2499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2369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2369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2369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2369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2503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2369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2369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2369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2369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5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2504</v>
      </c>
      <c r="C510" s="243" t="s">
        <v>2505</v>
      </c>
      <c r="D510" s="243" t="s">
        <v>2506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2507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2369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2369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5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2369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2369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2369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2508</v>
      </c>
      <c r="C594" s="243" t="s">
        <v>2509</v>
      </c>
      <c r="D594" s="243" t="s">
        <v>2510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2511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2369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2512</v>
      </c>
      <c r="C602" s="243" t="s">
        <v>2513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2369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2369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2369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2369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2369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2369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2369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2369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2369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2514</v>
      </c>
      <c r="C647" s="243" t="s">
        <v>602</v>
      </c>
      <c r="D647" s="243" t="s">
        <v>2515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2369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2369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2369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2369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2369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2369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2369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2369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2369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2369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2516</v>
      </c>
      <c r="C676" s="243" t="s">
        <v>2517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2518</v>
      </c>
      <c r="C677" s="243" t="s">
        <v>2517</v>
      </c>
      <c r="D677" s="243" t="s">
        <v>2519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2369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2369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2397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2398</v>
      </c>
      <c r="C690" s="249" t="s">
        <v>1233</v>
      </c>
      <c r="D690" s="249" t="s">
        <v>65</v>
      </c>
      <c r="E690" s="249" t="s">
        <v>2369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2520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2369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2399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2369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2521</v>
      </c>
      <c r="C704" s="243" t="s">
        <v>2522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2369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2523</v>
      </c>
      <c r="C710" s="243" t="s">
        <v>503</v>
      </c>
      <c r="D710" s="243" t="s">
        <v>2524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2369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2525</v>
      </c>
      <c r="C717" s="243" t="s">
        <v>2526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2527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2369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2369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2369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2528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2369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2529</v>
      </c>
      <c r="C726" s="243" t="s">
        <v>2522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2530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2369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2369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2369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2369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2369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2369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2531</v>
      </c>
      <c r="C768" s="249" t="s">
        <v>2532</v>
      </c>
      <c r="D768" s="249" t="s">
        <v>536</v>
      </c>
      <c r="E768" s="249" t="s">
        <v>2369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2533</v>
      </c>
      <c r="C769" s="243" t="s">
        <v>2532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2534</v>
      </c>
      <c r="C770" s="249" t="s">
        <v>2532</v>
      </c>
      <c r="D770" s="249" t="s">
        <v>911</v>
      </c>
      <c r="E770" s="249" t="s">
        <v>2369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2369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2369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2369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2369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2369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2369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2369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2369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2369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2369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2369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2369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2369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2369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2369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2369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2369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2369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2369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2369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2369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2369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2369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2369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2369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2369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2369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2369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2369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2369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2369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2369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2369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3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2369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5">
      <c r="A841" s="241">
        <v>3234</v>
      </c>
      <c r="B841" s="242" t="s">
        <v>2535</v>
      </c>
      <c r="C841" s="249" t="s">
        <v>69</v>
      </c>
      <c r="D841" s="249" t="s">
        <v>238</v>
      </c>
      <c r="E841" s="249" t="s">
        <v>2369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2536</v>
      </c>
      <c r="C842" s="249" t="s">
        <v>69</v>
      </c>
      <c r="D842" s="249" t="s">
        <v>1445</v>
      </c>
      <c r="E842" s="249" t="s">
        <v>2369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2369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2537</v>
      </c>
      <c r="C845" s="249" t="s">
        <v>297</v>
      </c>
      <c r="D845" s="249" t="s">
        <v>2538</v>
      </c>
      <c r="E845" s="249" t="s">
        <v>2369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2539</v>
      </c>
      <c r="C854" s="243" t="s">
        <v>2540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2369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2369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2369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3">
        <v>7502</v>
      </c>
      <c r="B880" s="284" t="s">
        <v>2541</v>
      </c>
      <c r="C880" s="285" t="s">
        <v>2542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2369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2400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2369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2369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2369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5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5">
      <c r="A895" s="241">
        <v>38929</v>
      </c>
      <c r="B895" s="242" t="s">
        <v>2543</v>
      </c>
      <c r="C895" s="249" t="s">
        <v>131</v>
      </c>
      <c r="D895" s="249" t="s">
        <v>143</v>
      </c>
      <c r="E895" s="249" t="s">
        <v>2369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5">
      <c r="A897" s="241">
        <v>38891</v>
      </c>
      <c r="B897" s="242" t="s">
        <v>2401</v>
      </c>
      <c r="C897" s="249" t="s">
        <v>2402</v>
      </c>
      <c r="D897" s="249" t="s">
        <v>669</v>
      </c>
      <c r="E897" s="249" t="s">
        <v>2369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2369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5">
      <c r="A909" s="241">
        <v>38863</v>
      </c>
      <c r="B909" s="242" t="s">
        <v>2403</v>
      </c>
      <c r="C909" s="249" t="s">
        <v>2291</v>
      </c>
      <c r="D909" s="249" t="s">
        <v>2292</v>
      </c>
      <c r="E909" s="249" t="s">
        <v>2369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5">
      <c r="A915" s="241">
        <v>38928</v>
      </c>
      <c r="B915" s="242" t="s">
        <v>2544</v>
      </c>
      <c r="C915" s="249" t="s">
        <v>2356</v>
      </c>
      <c r="D915" s="249" t="s">
        <v>1274</v>
      </c>
      <c r="E915" s="249" t="s">
        <v>2369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2545</v>
      </c>
      <c r="C927" s="249" t="s">
        <v>1537</v>
      </c>
      <c r="D927" s="249" t="s">
        <v>238</v>
      </c>
      <c r="E927" s="249" t="s">
        <v>2369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2369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2546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2369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2369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2369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2369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2369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2369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2369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2369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2369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2369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2369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2369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2369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2369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2369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2369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2369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2404</v>
      </c>
      <c r="C1005" s="243" t="s">
        <v>2405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5">
      <c r="A1011" s="241">
        <v>38919</v>
      </c>
      <c r="B1011" s="242" t="s">
        <v>2547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2369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2369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2369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2369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2369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2369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2369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2369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2369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2369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2369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2369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2369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2369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2406</v>
      </c>
      <c r="C1054" s="249" t="s">
        <v>344</v>
      </c>
      <c r="D1054" s="249" t="s">
        <v>117</v>
      </c>
      <c r="E1054" s="249" t="s">
        <v>2369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2369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2407</v>
      </c>
      <c r="C1062" s="249" t="s">
        <v>1705</v>
      </c>
      <c r="D1062" s="249" t="s">
        <v>120</v>
      </c>
      <c r="E1062" s="249" t="s">
        <v>2369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22860</xdr:colOff>
                    <xdr:row>6</xdr:row>
                    <xdr:rowOff>99060</xdr:rowOff>
                  </from>
                  <to>
                    <xdr:col>13</xdr:col>
                    <xdr:colOff>129540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22860</xdr:colOff>
                    <xdr:row>8</xdr:row>
                    <xdr:rowOff>114300</xdr:rowOff>
                  </from>
                  <to>
                    <xdr:col>13</xdr:col>
                    <xdr:colOff>137160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22860</xdr:colOff>
                    <xdr:row>11</xdr:row>
                    <xdr:rowOff>0</xdr:rowOff>
                  </from>
                  <to>
                    <xdr:col>13</xdr:col>
                    <xdr:colOff>137160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5" t="s">
        <v>1837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6"/>
      <c r="R4" s="316"/>
      <c r="S4" s="316"/>
      <c r="T4" s="316"/>
      <c r="U4" s="316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7">
        <f>+Spielzettel1!T2</f>
        <v>1</v>
      </c>
      <c r="F6" s="318"/>
      <c r="P6" s="140" t="s">
        <v>1838</v>
      </c>
      <c r="Q6" s="319" t="str">
        <f>+Spielzettel1!U1</f>
        <v>12.10./13.10.</v>
      </c>
      <c r="R6" s="320">
        <v>0</v>
      </c>
      <c r="S6" s="320">
        <v>0</v>
      </c>
      <c r="T6" s="321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2" t="str">
        <f>+Spielzettel1!F2</f>
        <v>Unterföhring Dreambowl Palace</v>
      </c>
      <c r="F8" s="323"/>
      <c r="G8" s="323"/>
      <c r="H8" s="323">
        <v>0</v>
      </c>
      <c r="I8" s="323"/>
      <c r="J8" s="324"/>
      <c r="N8" s="140" t="s">
        <v>1840</v>
      </c>
      <c r="P8" s="322" t="str">
        <f>+Spielzettel1!F1</f>
        <v>Bayernliga Herren</v>
      </c>
      <c r="Q8" s="323"/>
      <c r="R8" s="323"/>
      <c r="S8" s="323"/>
      <c r="T8" s="324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5" t="s">
        <v>1841</v>
      </c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163"/>
    </row>
    <row r="12" spans="2:21" ht="21.75" customHeight="1" x14ac:dyDescent="0.25">
      <c r="B12" s="164"/>
      <c r="C12" s="326" t="s">
        <v>1842</v>
      </c>
      <c r="D12" s="326"/>
      <c r="E12" s="326"/>
      <c r="F12" s="326"/>
      <c r="G12" s="326"/>
      <c r="H12" s="326"/>
      <c r="I12" s="326"/>
      <c r="J12" s="326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2548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2548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7" t="s">
        <v>2549</v>
      </c>
      <c r="D19" s="328"/>
      <c r="E19" s="329"/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30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2548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7" t="s">
        <v>2320</v>
      </c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31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2548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2">
        <v>4</v>
      </c>
      <c r="G30" s="332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7" t="s">
        <v>2550</v>
      </c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31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2548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3"/>
      <c r="G36" s="333"/>
      <c r="H36" s="33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7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31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5" t="s">
        <v>1863</v>
      </c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7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31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7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31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7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31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7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31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7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31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7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31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6" t="s">
        <v>2551</v>
      </c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337"/>
      <c r="T74" s="338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4" t="s">
        <v>2552</v>
      </c>
      <c r="E77" s="335"/>
      <c r="F77" s="335"/>
      <c r="G77" s="335"/>
      <c r="H77" s="335"/>
      <c r="I77" s="335"/>
      <c r="J77" s="335"/>
      <c r="K77" s="335"/>
      <c r="L77" s="335"/>
      <c r="M77" s="335"/>
      <c r="P77" s="335"/>
      <c r="Q77" s="335"/>
      <c r="R77" s="335"/>
      <c r="S77" s="335"/>
      <c r="T77" s="335"/>
      <c r="U77" s="33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4" t="s">
        <v>2553</v>
      </c>
      <c r="E80" s="335"/>
      <c r="F80" s="335"/>
      <c r="G80" s="335"/>
      <c r="H80" s="335"/>
      <c r="I80" s="335"/>
      <c r="J80" s="335"/>
      <c r="K80" s="335"/>
      <c r="L80" s="335"/>
      <c r="M80" s="335"/>
      <c r="P80" s="335"/>
      <c r="Q80" s="335"/>
      <c r="R80" s="335"/>
      <c r="S80" s="335"/>
      <c r="T80" s="335"/>
      <c r="U80" s="33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D80:M80"/>
    <mergeCell ref="P80:U80"/>
    <mergeCell ref="C63:T63"/>
    <mergeCell ref="C67:T67"/>
    <mergeCell ref="C74:T74"/>
    <mergeCell ref="D77:M77"/>
    <mergeCell ref="P77:U77"/>
    <mergeCell ref="C47:T47"/>
    <mergeCell ref="C51:T51"/>
    <mergeCell ref="C55:T55"/>
    <mergeCell ref="C59:T59"/>
    <mergeCell ref="C32:T32"/>
    <mergeCell ref="F36:H36"/>
    <mergeCell ref="C40:T40"/>
    <mergeCell ref="C43:T43"/>
    <mergeCell ref="C11:T11"/>
    <mergeCell ref="C12:J12"/>
    <mergeCell ref="C19:T19"/>
    <mergeCell ref="C24:T24"/>
    <mergeCell ref="F30:G30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0" t="str">
        <f>Schlüssel!$C$1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45"/>
      <c r="Q1" s="45"/>
      <c r="R1" s="48"/>
      <c r="S1" s="49" t="s">
        <v>1794</v>
      </c>
      <c r="T1" s="50"/>
      <c r="U1" s="361" t="str">
        <f>Schlüssel!$M$1</f>
        <v>12.10./13.10.</v>
      </c>
      <c r="V1" s="362"/>
      <c r="W1" s="363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59" t="str">
        <f>Schlüssel!$C$2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2" t="s">
        <v>0</v>
      </c>
      <c r="B7" s="73"/>
      <c r="C7" s="74"/>
      <c r="D7" s="75"/>
      <c r="E7" s="349"/>
      <c r="F7" s="75"/>
      <c r="G7" s="349"/>
      <c r="H7" s="75"/>
      <c r="I7" s="349"/>
      <c r="J7" s="75"/>
      <c r="K7" s="349"/>
      <c r="L7" s="75"/>
      <c r="M7" s="349"/>
      <c r="N7" s="75"/>
      <c r="O7" s="349"/>
      <c r="P7" s="75"/>
      <c r="Q7" s="349"/>
      <c r="R7" s="75"/>
      <c r="S7" s="349"/>
      <c r="T7" s="75"/>
      <c r="U7" s="349"/>
      <c r="V7" s="75"/>
      <c r="W7" s="349"/>
    </row>
    <row r="8" spans="1:29" ht="17.100000000000001" customHeight="1" x14ac:dyDescent="0.25">
      <c r="A8" s="353"/>
      <c r="B8" s="76"/>
      <c r="C8" s="77"/>
      <c r="D8" s="78"/>
      <c r="E8" s="350"/>
      <c r="F8" s="78"/>
      <c r="G8" s="350"/>
      <c r="H8" s="78"/>
      <c r="I8" s="350"/>
      <c r="J8" s="78"/>
      <c r="K8" s="350"/>
      <c r="L8" s="78"/>
      <c r="M8" s="350"/>
      <c r="N8" s="78"/>
      <c r="O8" s="350"/>
      <c r="P8" s="78"/>
      <c r="Q8" s="350"/>
      <c r="R8" s="78"/>
      <c r="S8" s="350"/>
      <c r="T8" s="78"/>
      <c r="U8" s="350"/>
      <c r="V8" s="78"/>
      <c r="W8" s="350"/>
    </row>
    <row r="9" spans="1:29" ht="17.100000000000001" customHeight="1" thickBot="1" x14ac:dyDescent="0.3">
      <c r="A9" s="354"/>
      <c r="B9" s="79"/>
      <c r="C9" s="80"/>
      <c r="D9" s="69"/>
      <c r="E9" s="351"/>
      <c r="F9" s="69"/>
      <c r="G9" s="351"/>
      <c r="H9" s="69"/>
      <c r="I9" s="351"/>
      <c r="J9" s="69"/>
      <c r="K9" s="351"/>
      <c r="L9" s="69"/>
      <c r="M9" s="351"/>
      <c r="N9" s="69"/>
      <c r="O9" s="351"/>
      <c r="P9" s="69"/>
      <c r="Q9" s="351"/>
      <c r="R9" s="69"/>
      <c r="S9" s="351"/>
      <c r="T9" s="69"/>
      <c r="U9" s="351"/>
      <c r="V9" s="69"/>
      <c r="W9" s="351"/>
    </row>
    <row r="10" spans="1:29" ht="17.100000000000001" customHeight="1" x14ac:dyDescent="0.25">
      <c r="A10" s="352" t="s">
        <v>2</v>
      </c>
      <c r="B10" s="73"/>
      <c r="C10" s="74"/>
      <c r="D10" s="75"/>
      <c r="E10" s="349"/>
      <c r="F10" s="75"/>
      <c r="G10" s="349"/>
      <c r="H10" s="75"/>
      <c r="I10" s="349"/>
      <c r="J10" s="75"/>
      <c r="K10" s="349"/>
      <c r="L10" s="75"/>
      <c r="M10" s="349"/>
      <c r="N10" s="75"/>
      <c r="O10" s="349"/>
      <c r="P10" s="75"/>
      <c r="Q10" s="349"/>
      <c r="R10" s="75"/>
      <c r="S10" s="349"/>
      <c r="T10" s="75"/>
      <c r="U10" s="349"/>
      <c r="V10" s="75"/>
      <c r="W10" s="349"/>
    </row>
    <row r="11" spans="1:29" ht="17.100000000000001" customHeight="1" x14ac:dyDescent="0.25">
      <c r="A11" s="353"/>
      <c r="B11" s="76"/>
      <c r="C11" s="77"/>
      <c r="D11" s="78"/>
      <c r="E11" s="350"/>
      <c r="F11" s="78"/>
      <c r="G11" s="350"/>
      <c r="H11" s="78"/>
      <c r="I11" s="350"/>
      <c r="J11" s="78"/>
      <c r="K11" s="350"/>
      <c r="L11" s="78"/>
      <c r="M11" s="350"/>
      <c r="N11" s="78"/>
      <c r="O11" s="350"/>
      <c r="P11" s="78"/>
      <c r="Q11" s="350"/>
      <c r="R11" s="78"/>
      <c r="S11" s="350"/>
      <c r="T11" s="78"/>
      <c r="U11" s="350"/>
      <c r="V11" s="78"/>
      <c r="W11" s="350"/>
    </row>
    <row r="12" spans="1:29" ht="17.100000000000001" customHeight="1" thickBot="1" x14ac:dyDescent="0.3">
      <c r="A12" s="354"/>
      <c r="B12" s="79"/>
      <c r="C12" s="80"/>
      <c r="D12" s="69"/>
      <c r="E12" s="351"/>
      <c r="F12" s="69"/>
      <c r="G12" s="351"/>
      <c r="H12" s="69"/>
      <c r="I12" s="351"/>
      <c r="J12" s="69"/>
      <c r="K12" s="351"/>
      <c r="L12" s="69"/>
      <c r="M12" s="351"/>
      <c r="N12" s="69"/>
      <c r="O12" s="351"/>
      <c r="P12" s="69"/>
      <c r="Q12" s="351"/>
      <c r="R12" s="69"/>
      <c r="S12" s="351"/>
      <c r="T12" s="69"/>
      <c r="U12" s="351"/>
      <c r="V12" s="69"/>
      <c r="W12" s="351"/>
    </row>
    <row r="13" spans="1:29" ht="17.100000000000001" customHeight="1" x14ac:dyDescent="0.25">
      <c r="A13" s="352" t="s">
        <v>3</v>
      </c>
      <c r="B13" s="73"/>
      <c r="C13" s="74"/>
      <c r="D13" s="75"/>
      <c r="E13" s="349"/>
      <c r="F13" s="75"/>
      <c r="G13" s="349"/>
      <c r="H13" s="75"/>
      <c r="I13" s="349"/>
      <c r="J13" s="75"/>
      <c r="K13" s="349"/>
      <c r="L13" s="75"/>
      <c r="M13" s="349"/>
      <c r="N13" s="75"/>
      <c r="O13" s="349"/>
      <c r="P13" s="75"/>
      <c r="Q13" s="349"/>
      <c r="R13" s="75"/>
      <c r="S13" s="349"/>
      <c r="T13" s="75"/>
      <c r="U13" s="349"/>
      <c r="V13" s="75"/>
      <c r="W13" s="349"/>
    </row>
    <row r="14" spans="1:29" ht="17.100000000000001" customHeight="1" x14ac:dyDescent="0.25">
      <c r="A14" s="353"/>
      <c r="B14" s="76"/>
      <c r="C14" s="77"/>
      <c r="D14" s="78"/>
      <c r="E14" s="350"/>
      <c r="F14" s="78"/>
      <c r="G14" s="350"/>
      <c r="H14" s="78"/>
      <c r="I14" s="350"/>
      <c r="J14" s="78"/>
      <c r="K14" s="350"/>
      <c r="L14" s="78"/>
      <c r="M14" s="350"/>
      <c r="N14" s="78"/>
      <c r="O14" s="350"/>
      <c r="P14" s="78"/>
      <c r="Q14" s="350"/>
      <c r="R14" s="78"/>
      <c r="S14" s="350"/>
      <c r="T14" s="78"/>
      <c r="U14" s="350"/>
      <c r="V14" s="78"/>
      <c r="W14" s="350"/>
    </row>
    <row r="15" spans="1:29" ht="17.100000000000001" customHeight="1" thickBot="1" x14ac:dyDescent="0.3">
      <c r="A15" s="354"/>
      <c r="B15" s="79"/>
      <c r="C15" s="80"/>
      <c r="D15" s="69"/>
      <c r="E15" s="351"/>
      <c r="F15" s="69"/>
      <c r="G15" s="351"/>
      <c r="H15" s="69"/>
      <c r="I15" s="351"/>
      <c r="J15" s="69"/>
      <c r="K15" s="351"/>
      <c r="L15" s="69"/>
      <c r="M15" s="351"/>
      <c r="N15" s="69"/>
      <c r="O15" s="351"/>
      <c r="P15" s="69"/>
      <c r="Q15" s="351"/>
      <c r="R15" s="69"/>
      <c r="S15" s="351"/>
      <c r="T15" s="69"/>
      <c r="U15" s="351"/>
      <c r="V15" s="69"/>
      <c r="W15" s="351"/>
    </row>
    <row r="16" spans="1:29" ht="17.100000000000001" customHeight="1" x14ac:dyDescent="0.25">
      <c r="A16" s="352" t="s">
        <v>11</v>
      </c>
      <c r="B16" s="73"/>
      <c r="C16" s="74"/>
      <c r="D16" s="75"/>
      <c r="E16" s="349"/>
      <c r="F16" s="75"/>
      <c r="G16" s="349"/>
      <c r="H16" s="75"/>
      <c r="I16" s="349"/>
      <c r="J16" s="75"/>
      <c r="K16" s="349"/>
      <c r="L16" s="75"/>
      <c r="M16" s="349"/>
      <c r="N16" s="75"/>
      <c r="O16" s="349"/>
      <c r="P16" s="75"/>
      <c r="Q16" s="349"/>
      <c r="R16" s="75"/>
      <c r="S16" s="349"/>
      <c r="T16" s="75"/>
      <c r="U16" s="349"/>
      <c r="V16" s="75"/>
      <c r="W16" s="349"/>
    </row>
    <row r="17" spans="1:29" ht="17.100000000000001" customHeight="1" x14ac:dyDescent="0.25">
      <c r="A17" s="353"/>
      <c r="B17" s="76"/>
      <c r="C17" s="77"/>
      <c r="D17" s="78"/>
      <c r="E17" s="350"/>
      <c r="F17" s="78"/>
      <c r="G17" s="350"/>
      <c r="H17" s="78"/>
      <c r="I17" s="350"/>
      <c r="J17" s="78"/>
      <c r="K17" s="350"/>
      <c r="L17" s="78"/>
      <c r="M17" s="350"/>
      <c r="N17" s="78"/>
      <c r="O17" s="350"/>
      <c r="P17" s="78"/>
      <c r="Q17" s="350"/>
      <c r="R17" s="78"/>
      <c r="S17" s="350"/>
      <c r="T17" s="78"/>
      <c r="U17" s="350"/>
      <c r="V17" s="78"/>
      <c r="W17" s="350"/>
    </row>
    <row r="18" spans="1:29" ht="17.100000000000001" customHeight="1" thickBot="1" x14ac:dyDescent="0.3">
      <c r="A18" s="354"/>
      <c r="B18" s="79"/>
      <c r="C18" s="80"/>
      <c r="D18" s="69"/>
      <c r="E18" s="351"/>
      <c r="F18" s="69"/>
      <c r="G18" s="351"/>
      <c r="H18" s="69"/>
      <c r="I18" s="351"/>
      <c r="J18" s="69"/>
      <c r="K18" s="351"/>
      <c r="L18" s="69"/>
      <c r="M18" s="351"/>
      <c r="N18" s="69"/>
      <c r="O18" s="351"/>
      <c r="P18" s="69"/>
      <c r="Q18" s="351"/>
      <c r="R18" s="69"/>
      <c r="S18" s="351"/>
      <c r="T18" s="69"/>
      <c r="U18" s="351"/>
      <c r="V18" s="69"/>
      <c r="W18" s="351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7">
        <f>VLOOKUP(B2,Schlüssel!$A$5:$K$14,3)</f>
        <v>3</v>
      </c>
      <c r="E22" s="347"/>
      <c r="F22" s="347">
        <f>VLOOKUP(B2,Schlüssel!$A$5:$K$14,4)</f>
        <v>9</v>
      </c>
      <c r="G22" s="347"/>
      <c r="H22" s="347">
        <f>VLOOKUP(B2,Schlüssel!$A$5:$K$14,5)</f>
        <v>6</v>
      </c>
      <c r="I22" s="347"/>
      <c r="J22" s="347">
        <f>VLOOKUP(B2,Schlüssel!$A$5:$K$14,6)</f>
        <v>5</v>
      </c>
      <c r="K22" s="347"/>
      <c r="L22" s="347">
        <f>VLOOKUP(B2,Schlüssel!$A$5:$K$14,7)</f>
        <v>10</v>
      </c>
      <c r="M22" s="347"/>
      <c r="N22" s="347">
        <f>VLOOKUP(B2,Schlüssel!$A$5:$K$14,8)</f>
        <v>7</v>
      </c>
      <c r="O22" s="347"/>
      <c r="P22" s="347">
        <f>VLOOKUP(B2,Schlüssel!$A$5:$K$14,9)</f>
        <v>4</v>
      </c>
      <c r="Q22" s="347"/>
      <c r="R22" s="347">
        <f>VLOOKUP(B2,Schlüssel!$A$5:$K$14,10)</f>
        <v>2</v>
      </c>
      <c r="S22" s="347"/>
      <c r="T22" s="347">
        <f>VLOOKUP(B2,Schlüssel!$A$5:$K$14,11)</f>
        <v>8</v>
      </c>
      <c r="U22" s="347"/>
      <c r="V22" s="348"/>
      <c r="W22" s="348"/>
    </row>
    <row r="23" spans="1:29" ht="28.5" customHeight="1" x14ac:dyDescent="0.25">
      <c r="B23" s="90"/>
      <c r="C23" s="86"/>
      <c r="D23" s="344" t="str">
        <f>VLOOKUP(D22,Schlüssel!$A$5:$K$14,2)</f>
        <v>BK München 3</v>
      </c>
      <c r="E23" s="345"/>
      <c r="F23" s="344" t="str">
        <f>VLOOKUP(F22,Schlüssel!$A$5:$K$14,2)</f>
        <v>Bowlinghaus Bamberg 1</v>
      </c>
      <c r="G23" s="345"/>
      <c r="H23" s="344" t="str">
        <f>VLOOKUP(H22,Schlüssel!$A$5:$K$14,2)</f>
        <v>SG Rottendorf 1</v>
      </c>
      <c r="I23" s="345"/>
      <c r="J23" s="344" t="str">
        <f>VLOOKUP(J22,Schlüssel!$A$5:$K$14,2)</f>
        <v>RW Lichtenhof Stein 1</v>
      </c>
      <c r="K23" s="345"/>
      <c r="L23" s="344" t="str">
        <f>VLOOKUP(L22,Schlüssel!$A$5:$K$14,2)</f>
        <v>High Roller Rosenheim 1</v>
      </c>
      <c r="M23" s="345"/>
      <c r="N23" s="344" t="str">
        <f>VLOOKUP(N22,Schlüssel!$A$5:$K$14,2)</f>
        <v>Schanzer Ingolstadt 1</v>
      </c>
      <c r="O23" s="345"/>
      <c r="P23" s="344" t="str">
        <f>VLOOKUP(P22,Schlüssel!$A$5:$K$14,2)</f>
        <v>SG DJK Rimpar</v>
      </c>
      <c r="Q23" s="345"/>
      <c r="R23" s="344" t="str">
        <f>VLOOKUP(R22,Schlüssel!$A$5:$K$14,2)</f>
        <v>Bajuwaren München 1</v>
      </c>
      <c r="S23" s="345"/>
      <c r="T23" s="344" t="str">
        <f>VLOOKUP(T22,Schlüssel!$A$5:$K$14,2)</f>
        <v>BC EMAX Unterföhring 2</v>
      </c>
      <c r="U23" s="345"/>
      <c r="V23" s="346"/>
      <c r="W23" s="346"/>
    </row>
    <row r="24" spans="1:29" ht="12" customHeight="1" x14ac:dyDescent="0.25">
      <c r="B24" s="90"/>
      <c r="C24" s="86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3"/>
      <c r="V24" s="303"/>
      <c r="W24" s="303"/>
    </row>
    <row r="25" spans="1:29" ht="15.9" customHeight="1" x14ac:dyDescent="0.25">
      <c r="B25" s="91" t="s">
        <v>0</v>
      </c>
      <c r="C25" s="92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0"/>
      <c r="V25" s="341"/>
      <c r="W25" s="341"/>
    </row>
    <row r="26" spans="1:29" ht="15.9" customHeight="1" x14ac:dyDescent="0.25">
      <c r="B26" s="91" t="s">
        <v>2</v>
      </c>
      <c r="C26" s="92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0"/>
      <c r="V26" s="341"/>
      <c r="W26" s="341"/>
    </row>
    <row r="27" spans="1:29" ht="15.9" customHeight="1" x14ac:dyDescent="0.25">
      <c r="B27" s="91" t="s">
        <v>3</v>
      </c>
      <c r="C27" s="92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0"/>
      <c r="V27" s="341"/>
      <c r="W27" s="341"/>
    </row>
    <row r="28" spans="1:29" ht="15.9" customHeight="1" x14ac:dyDescent="0.25">
      <c r="B28" s="91" t="s">
        <v>11</v>
      </c>
      <c r="C28" s="92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0"/>
      <c r="V28" s="341"/>
      <c r="W28" s="341"/>
    </row>
    <row r="29" spans="1:29" ht="15.9" customHeight="1" x14ac:dyDescent="0.25">
      <c r="B29" s="93" t="s">
        <v>1799</v>
      </c>
      <c r="C29" s="94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292"/>
      <c r="W29" s="292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0" t="str">
        <f>Schlüssel!$C$1</f>
        <v>Bayernliga Herren</v>
      </c>
      <c r="G30" s="360"/>
      <c r="H30" s="360"/>
      <c r="I30" s="360"/>
      <c r="J30" s="360"/>
      <c r="K30" s="360"/>
      <c r="L30" s="360"/>
      <c r="M30" s="360"/>
      <c r="N30" s="360"/>
      <c r="O30" s="360"/>
      <c r="P30" s="45"/>
      <c r="Q30" s="45"/>
      <c r="R30" s="48"/>
      <c r="S30" s="49" t="s">
        <v>1794</v>
      </c>
      <c r="T30" s="50"/>
      <c r="U30" s="361" t="str">
        <f>Schlüssel!$M$1</f>
        <v>12.10./13.10.</v>
      </c>
      <c r="V30" s="362"/>
      <c r="W30" s="363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59" t="str">
        <f>Schlüssel!$C$2</f>
        <v>Unterföhring Dreambowl Palace</v>
      </c>
      <c r="G31" s="359"/>
      <c r="H31" s="359"/>
      <c r="I31" s="359"/>
      <c r="J31" s="359"/>
      <c r="K31" s="359"/>
      <c r="L31" s="359"/>
      <c r="M31" s="359"/>
      <c r="N31" s="359"/>
      <c r="O31" s="359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55" t="s">
        <v>1800</v>
      </c>
      <c r="E34" s="356"/>
      <c r="F34" s="355" t="s">
        <v>1801</v>
      </c>
      <c r="G34" s="356"/>
      <c r="H34" s="355" t="s">
        <v>1802</v>
      </c>
      <c r="I34" s="356"/>
      <c r="J34" s="355" t="s">
        <v>1803</v>
      </c>
      <c r="K34" s="356"/>
      <c r="L34" s="355" t="s">
        <v>1804</v>
      </c>
      <c r="M34" s="356"/>
      <c r="N34" s="355" t="s">
        <v>1805</v>
      </c>
      <c r="O34" s="356"/>
      <c r="P34" s="355" t="s">
        <v>1806</v>
      </c>
      <c r="Q34" s="356"/>
      <c r="R34" s="355" t="s">
        <v>1807</v>
      </c>
      <c r="S34" s="356"/>
      <c r="T34" s="355" t="s">
        <v>1808</v>
      </c>
      <c r="U34" s="356"/>
      <c r="V34" s="357" t="s">
        <v>1799</v>
      </c>
      <c r="W34" s="358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2" t="s">
        <v>0</v>
      </c>
      <c r="B36" s="73"/>
      <c r="C36" s="74"/>
      <c r="D36" s="75"/>
      <c r="E36" s="349"/>
      <c r="F36" s="75"/>
      <c r="G36" s="349"/>
      <c r="H36" s="75"/>
      <c r="I36" s="349"/>
      <c r="J36" s="75"/>
      <c r="K36" s="349"/>
      <c r="L36" s="75"/>
      <c r="M36" s="349"/>
      <c r="N36" s="75"/>
      <c r="O36" s="349"/>
      <c r="P36" s="75"/>
      <c r="Q36" s="349"/>
      <c r="R36" s="75"/>
      <c r="S36" s="349"/>
      <c r="T36" s="75"/>
      <c r="U36" s="349"/>
      <c r="V36" s="75"/>
      <c r="W36" s="349"/>
    </row>
    <row r="37" spans="1:23" ht="17.100000000000001" customHeight="1" x14ac:dyDescent="0.25">
      <c r="A37" s="353"/>
      <c r="B37" s="76"/>
      <c r="C37" s="77"/>
      <c r="D37" s="78"/>
      <c r="E37" s="350"/>
      <c r="F37" s="78"/>
      <c r="G37" s="350"/>
      <c r="H37" s="78"/>
      <c r="I37" s="350"/>
      <c r="J37" s="78"/>
      <c r="K37" s="350"/>
      <c r="L37" s="78"/>
      <c r="M37" s="350"/>
      <c r="N37" s="78"/>
      <c r="O37" s="350"/>
      <c r="P37" s="78"/>
      <c r="Q37" s="350"/>
      <c r="R37" s="78"/>
      <c r="S37" s="350"/>
      <c r="T37" s="78"/>
      <c r="U37" s="350"/>
      <c r="V37" s="78"/>
      <c r="W37" s="350"/>
    </row>
    <row r="38" spans="1:23" ht="17.100000000000001" customHeight="1" thickBot="1" x14ac:dyDescent="0.3">
      <c r="A38" s="354"/>
      <c r="B38" s="79"/>
      <c r="C38" s="80"/>
      <c r="D38" s="69"/>
      <c r="E38" s="351"/>
      <c r="F38" s="69"/>
      <c r="G38" s="351"/>
      <c r="H38" s="69"/>
      <c r="I38" s="351"/>
      <c r="J38" s="69"/>
      <c r="K38" s="351"/>
      <c r="L38" s="69"/>
      <c r="M38" s="351"/>
      <c r="N38" s="69"/>
      <c r="O38" s="351"/>
      <c r="P38" s="69"/>
      <c r="Q38" s="351"/>
      <c r="R38" s="69"/>
      <c r="S38" s="351"/>
      <c r="T38" s="69"/>
      <c r="U38" s="351"/>
      <c r="V38" s="69"/>
      <c r="W38" s="351"/>
    </row>
    <row r="39" spans="1:23" ht="17.100000000000001" customHeight="1" x14ac:dyDescent="0.25">
      <c r="A39" s="352" t="s">
        <v>2</v>
      </c>
      <c r="B39" s="73"/>
      <c r="C39" s="74"/>
      <c r="D39" s="75"/>
      <c r="E39" s="349"/>
      <c r="F39" s="75"/>
      <c r="G39" s="349"/>
      <c r="H39" s="75"/>
      <c r="I39" s="349"/>
      <c r="J39" s="75"/>
      <c r="K39" s="349"/>
      <c r="L39" s="75"/>
      <c r="M39" s="349"/>
      <c r="N39" s="75"/>
      <c r="O39" s="349"/>
      <c r="P39" s="75"/>
      <c r="Q39" s="349"/>
      <c r="R39" s="75"/>
      <c r="S39" s="349"/>
      <c r="T39" s="75"/>
      <c r="U39" s="349"/>
      <c r="V39" s="75"/>
      <c r="W39" s="349"/>
    </row>
    <row r="40" spans="1:23" ht="17.100000000000001" customHeight="1" x14ac:dyDescent="0.25">
      <c r="A40" s="353"/>
      <c r="B40" s="76"/>
      <c r="C40" s="77"/>
      <c r="D40" s="78"/>
      <c r="E40" s="350"/>
      <c r="F40" s="78"/>
      <c r="G40" s="350"/>
      <c r="H40" s="78"/>
      <c r="I40" s="350"/>
      <c r="J40" s="78"/>
      <c r="K40" s="350"/>
      <c r="L40" s="78"/>
      <c r="M40" s="350"/>
      <c r="N40" s="78"/>
      <c r="O40" s="350"/>
      <c r="P40" s="78"/>
      <c r="Q40" s="350"/>
      <c r="R40" s="78"/>
      <c r="S40" s="350"/>
      <c r="T40" s="78"/>
      <c r="U40" s="350"/>
      <c r="V40" s="78"/>
      <c r="W40" s="350"/>
    </row>
    <row r="41" spans="1:23" ht="17.100000000000001" customHeight="1" thickBot="1" x14ac:dyDescent="0.3">
      <c r="A41" s="354"/>
      <c r="B41" s="79"/>
      <c r="C41" s="80"/>
      <c r="D41" s="69"/>
      <c r="E41" s="351"/>
      <c r="F41" s="69"/>
      <c r="G41" s="351"/>
      <c r="H41" s="69"/>
      <c r="I41" s="351"/>
      <c r="J41" s="69"/>
      <c r="K41" s="351"/>
      <c r="L41" s="69"/>
      <c r="M41" s="351"/>
      <c r="N41" s="69"/>
      <c r="O41" s="351"/>
      <c r="P41" s="69"/>
      <c r="Q41" s="351"/>
      <c r="R41" s="69"/>
      <c r="S41" s="351"/>
      <c r="T41" s="69"/>
      <c r="U41" s="351"/>
      <c r="V41" s="69"/>
      <c r="W41" s="351"/>
    </row>
    <row r="42" spans="1:23" ht="17.100000000000001" customHeight="1" x14ac:dyDescent="0.25">
      <c r="A42" s="352" t="s">
        <v>3</v>
      </c>
      <c r="B42" s="73"/>
      <c r="C42" s="74"/>
      <c r="D42" s="75"/>
      <c r="E42" s="349"/>
      <c r="F42" s="75"/>
      <c r="G42" s="349"/>
      <c r="H42" s="75"/>
      <c r="I42" s="349"/>
      <c r="J42" s="75"/>
      <c r="K42" s="349"/>
      <c r="L42" s="75"/>
      <c r="M42" s="349"/>
      <c r="N42" s="75"/>
      <c r="O42" s="349"/>
      <c r="P42" s="75"/>
      <c r="Q42" s="349"/>
      <c r="R42" s="75"/>
      <c r="S42" s="349"/>
      <c r="T42" s="75"/>
      <c r="U42" s="349"/>
      <c r="V42" s="75"/>
      <c r="W42" s="349"/>
    </row>
    <row r="43" spans="1:23" ht="17.100000000000001" customHeight="1" x14ac:dyDescent="0.25">
      <c r="A43" s="353"/>
      <c r="B43" s="76"/>
      <c r="C43" s="77"/>
      <c r="D43" s="78"/>
      <c r="E43" s="350"/>
      <c r="F43" s="78"/>
      <c r="G43" s="350"/>
      <c r="H43" s="78"/>
      <c r="I43" s="350"/>
      <c r="J43" s="78"/>
      <c r="K43" s="350"/>
      <c r="L43" s="78"/>
      <c r="M43" s="350"/>
      <c r="N43" s="78"/>
      <c r="O43" s="350"/>
      <c r="P43" s="78"/>
      <c r="Q43" s="350"/>
      <c r="R43" s="78"/>
      <c r="S43" s="350"/>
      <c r="T43" s="78"/>
      <c r="U43" s="350"/>
      <c r="V43" s="78"/>
      <c r="W43" s="350"/>
    </row>
    <row r="44" spans="1:23" ht="17.100000000000001" customHeight="1" thickBot="1" x14ac:dyDescent="0.3">
      <c r="A44" s="354"/>
      <c r="B44" s="79"/>
      <c r="C44" s="80"/>
      <c r="D44" s="69"/>
      <c r="E44" s="351"/>
      <c r="F44" s="69"/>
      <c r="G44" s="351"/>
      <c r="H44" s="69"/>
      <c r="I44" s="351"/>
      <c r="J44" s="69"/>
      <c r="K44" s="351"/>
      <c r="L44" s="69"/>
      <c r="M44" s="351"/>
      <c r="N44" s="69"/>
      <c r="O44" s="351"/>
      <c r="P44" s="69"/>
      <c r="Q44" s="351"/>
      <c r="R44" s="69"/>
      <c r="S44" s="351"/>
      <c r="T44" s="69"/>
      <c r="U44" s="351"/>
      <c r="V44" s="69"/>
      <c r="W44" s="351"/>
    </row>
    <row r="45" spans="1:23" ht="17.100000000000001" customHeight="1" x14ac:dyDescent="0.25">
      <c r="A45" s="352" t="s">
        <v>11</v>
      </c>
      <c r="B45" s="73"/>
      <c r="C45" s="74"/>
      <c r="D45" s="75"/>
      <c r="E45" s="349"/>
      <c r="F45" s="75"/>
      <c r="G45" s="349"/>
      <c r="H45" s="75"/>
      <c r="I45" s="349"/>
      <c r="J45" s="75"/>
      <c r="K45" s="349"/>
      <c r="L45" s="75"/>
      <c r="M45" s="349"/>
      <c r="N45" s="75"/>
      <c r="O45" s="349"/>
      <c r="P45" s="75"/>
      <c r="Q45" s="349"/>
      <c r="R45" s="75"/>
      <c r="S45" s="349"/>
      <c r="T45" s="75"/>
      <c r="U45" s="349"/>
      <c r="V45" s="75"/>
      <c r="W45" s="349"/>
    </row>
    <row r="46" spans="1:23" ht="17.100000000000001" customHeight="1" x14ac:dyDescent="0.25">
      <c r="A46" s="353"/>
      <c r="B46" s="76"/>
      <c r="C46" s="77"/>
      <c r="D46" s="78"/>
      <c r="E46" s="350"/>
      <c r="F46" s="78"/>
      <c r="G46" s="350"/>
      <c r="H46" s="78"/>
      <c r="I46" s="350"/>
      <c r="J46" s="78"/>
      <c r="K46" s="350"/>
      <c r="L46" s="78"/>
      <c r="M46" s="350"/>
      <c r="N46" s="78"/>
      <c r="O46" s="350"/>
      <c r="P46" s="78"/>
      <c r="Q46" s="350"/>
      <c r="R46" s="78"/>
      <c r="S46" s="350"/>
      <c r="T46" s="78"/>
      <c r="U46" s="350"/>
      <c r="V46" s="78"/>
      <c r="W46" s="350"/>
    </row>
    <row r="47" spans="1:23" ht="17.100000000000001" customHeight="1" thickBot="1" x14ac:dyDescent="0.3">
      <c r="A47" s="354"/>
      <c r="B47" s="79"/>
      <c r="C47" s="80"/>
      <c r="D47" s="69"/>
      <c r="E47" s="351"/>
      <c r="F47" s="69"/>
      <c r="G47" s="351"/>
      <c r="H47" s="69"/>
      <c r="I47" s="351"/>
      <c r="J47" s="69"/>
      <c r="K47" s="351"/>
      <c r="L47" s="69"/>
      <c r="M47" s="351"/>
      <c r="N47" s="69"/>
      <c r="O47" s="351"/>
      <c r="P47" s="69"/>
      <c r="Q47" s="351"/>
      <c r="R47" s="69"/>
      <c r="S47" s="351"/>
      <c r="T47" s="69"/>
      <c r="U47" s="351"/>
      <c r="V47" s="69"/>
      <c r="W47" s="351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7">
        <f>VLOOKUP(B31,Schlüssel!$A$5:$K$14,3)</f>
        <v>6</v>
      </c>
      <c r="E51" s="347"/>
      <c r="F51" s="347">
        <f>VLOOKUP(B31,Schlüssel!$A$5:$K$14,4)</f>
        <v>4</v>
      </c>
      <c r="G51" s="347"/>
      <c r="H51" s="347">
        <f>VLOOKUP(B31,Schlüssel!$A$5:$K$14,5)</f>
        <v>8</v>
      </c>
      <c r="I51" s="347"/>
      <c r="J51" s="347">
        <f>VLOOKUP(B31,Schlüssel!$A$5:$K$14,6)</f>
        <v>7</v>
      </c>
      <c r="K51" s="347"/>
      <c r="L51" s="347">
        <f>VLOOKUP(B31,Schlüssel!$A$5:$K$14,7)</f>
        <v>3</v>
      </c>
      <c r="M51" s="347"/>
      <c r="N51" s="347">
        <f>VLOOKUP(B31,Schlüssel!$A$5:$K$14,8)</f>
        <v>5</v>
      </c>
      <c r="O51" s="347"/>
      <c r="P51" s="347">
        <f>VLOOKUP(B31,Schlüssel!$A$5:$K$14,9)</f>
        <v>10</v>
      </c>
      <c r="Q51" s="347"/>
      <c r="R51" s="347">
        <f>VLOOKUP(B31,Schlüssel!$A$5:$K$14,10)</f>
        <v>1</v>
      </c>
      <c r="S51" s="347"/>
      <c r="T51" s="347">
        <f>VLOOKUP(B31,Schlüssel!$A$5:$K$14,11)</f>
        <v>9</v>
      </c>
      <c r="U51" s="347"/>
      <c r="V51" s="348"/>
      <c r="W51" s="348"/>
    </row>
    <row r="52" spans="1:29" ht="28.5" customHeight="1" x14ac:dyDescent="0.25">
      <c r="B52" s="90"/>
      <c r="C52" s="86"/>
      <c r="D52" s="344" t="str">
        <f>VLOOKUP(D51,Schlüssel!$A$5:$K$14,2)</f>
        <v>SG Rottendorf 1</v>
      </c>
      <c r="E52" s="345"/>
      <c r="F52" s="344" t="str">
        <f>VLOOKUP(F51,Schlüssel!$A$5:$K$14,2)</f>
        <v>SG DJK Rimpar</v>
      </c>
      <c r="G52" s="345"/>
      <c r="H52" s="344" t="str">
        <f>VLOOKUP(H51,Schlüssel!$A$5:$K$14,2)</f>
        <v>BC EMAX Unterföhring 2</v>
      </c>
      <c r="I52" s="345"/>
      <c r="J52" s="344" t="str">
        <f>VLOOKUP(J51,Schlüssel!$A$5:$K$14,2)</f>
        <v>Schanzer Ingolstadt 1</v>
      </c>
      <c r="K52" s="345"/>
      <c r="L52" s="344" t="str">
        <f>VLOOKUP(L51,Schlüssel!$A$5:$K$14,2)</f>
        <v>BK München 3</v>
      </c>
      <c r="M52" s="345"/>
      <c r="N52" s="344" t="str">
        <f>VLOOKUP(N51,Schlüssel!$A$5:$K$14,2)</f>
        <v>RW Lichtenhof Stein 1</v>
      </c>
      <c r="O52" s="345"/>
      <c r="P52" s="344" t="str">
        <f>VLOOKUP(P51,Schlüssel!$A$5:$K$14,2)</f>
        <v>High Roller Rosenheim 1</v>
      </c>
      <c r="Q52" s="345"/>
      <c r="R52" s="344" t="str">
        <f>VLOOKUP(R51,Schlüssel!$A$5:$K$14,2)</f>
        <v>BC Comet Nürnberg</v>
      </c>
      <c r="S52" s="345"/>
      <c r="T52" s="344" t="str">
        <f>VLOOKUP(T51,Schlüssel!$A$5:$K$14,2)</f>
        <v>Bowlinghaus Bamberg 1</v>
      </c>
      <c r="U52" s="345"/>
      <c r="V52" s="346"/>
      <c r="W52" s="346"/>
    </row>
    <row r="53" spans="1:29" ht="12" customHeight="1" x14ac:dyDescent="0.25">
      <c r="B53" s="90"/>
      <c r="C53" s="86"/>
      <c r="D53" s="342"/>
      <c r="E53" s="342"/>
      <c r="F53" s="342"/>
      <c r="G53" s="342"/>
      <c r="H53" s="342"/>
      <c r="I53" s="342"/>
      <c r="J53" s="342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343"/>
      <c r="V53" s="303"/>
      <c r="W53" s="303"/>
    </row>
    <row r="54" spans="1:29" ht="15.9" customHeight="1" x14ac:dyDescent="0.25">
      <c r="B54" s="91" t="s">
        <v>0</v>
      </c>
      <c r="C54" s="92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1"/>
      <c r="W54" s="341"/>
    </row>
    <row r="55" spans="1:29" ht="15.9" customHeight="1" x14ac:dyDescent="0.25">
      <c r="B55" s="91" t="s">
        <v>2</v>
      </c>
      <c r="C55" s="92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40"/>
      <c r="V55" s="341"/>
      <c r="W55" s="341"/>
    </row>
    <row r="56" spans="1:29" ht="15.9" customHeight="1" x14ac:dyDescent="0.25">
      <c r="B56" s="91" t="s">
        <v>3</v>
      </c>
      <c r="C56" s="92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40"/>
      <c r="V56" s="341"/>
      <c r="W56" s="341"/>
    </row>
    <row r="57" spans="1:29" ht="15.9" customHeight="1" x14ac:dyDescent="0.25">
      <c r="B57" s="91" t="s">
        <v>11</v>
      </c>
      <c r="C57" s="92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40"/>
      <c r="V57" s="341"/>
      <c r="W57" s="341"/>
    </row>
    <row r="58" spans="1:29" ht="15.9" customHeight="1" x14ac:dyDescent="0.25">
      <c r="B58" s="93" t="s">
        <v>1799</v>
      </c>
      <c r="C58" s="94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292"/>
      <c r="W58" s="292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0" t="str">
        <f>Schlüssel!$C$1</f>
        <v>Bayernliga Herren</v>
      </c>
      <c r="G59" s="360"/>
      <c r="H59" s="360"/>
      <c r="I59" s="360"/>
      <c r="J59" s="360"/>
      <c r="K59" s="360"/>
      <c r="L59" s="360"/>
      <c r="M59" s="360"/>
      <c r="N59" s="360"/>
      <c r="O59" s="360"/>
      <c r="P59" s="45"/>
      <c r="Q59" s="45"/>
      <c r="R59" s="48"/>
      <c r="S59" s="49" t="s">
        <v>1794</v>
      </c>
      <c r="T59" s="50"/>
      <c r="U59" s="361" t="str">
        <f>Schlüssel!$M$1</f>
        <v>12.10./13.10.</v>
      </c>
      <c r="V59" s="362"/>
      <c r="W59" s="363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59" t="str">
        <f>Schlüssel!$C$2</f>
        <v>Unterföhring Dreambowl Palace</v>
      </c>
      <c r="G60" s="359"/>
      <c r="H60" s="359"/>
      <c r="I60" s="359"/>
      <c r="J60" s="359"/>
      <c r="K60" s="359"/>
      <c r="L60" s="359"/>
      <c r="M60" s="359"/>
      <c r="N60" s="359"/>
      <c r="O60" s="359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55" t="s">
        <v>1800</v>
      </c>
      <c r="E63" s="356"/>
      <c r="F63" s="355" t="s">
        <v>1801</v>
      </c>
      <c r="G63" s="356"/>
      <c r="H63" s="355" t="s">
        <v>1802</v>
      </c>
      <c r="I63" s="356"/>
      <c r="J63" s="355" t="s">
        <v>1803</v>
      </c>
      <c r="K63" s="356"/>
      <c r="L63" s="355" t="s">
        <v>1804</v>
      </c>
      <c r="M63" s="356"/>
      <c r="N63" s="355" t="s">
        <v>1805</v>
      </c>
      <c r="O63" s="356"/>
      <c r="P63" s="355" t="s">
        <v>1806</v>
      </c>
      <c r="Q63" s="356"/>
      <c r="R63" s="355" t="s">
        <v>1807</v>
      </c>
      <c r="S63" s="356"/>
      <c r="T63" s="355" t="s">
        <v>1808</v>
      </c>
      <c r="U63" s="356"/>
      <c r="V63" s="357" t="s">
        <v>1799</v>
      </c>
      <c r="W63" s="358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2" t="s">
        <v>0</v>
      </c>
      <c r="B65" s="73"/>
      <c r="C65" s="74"/>
      <c r="D65" s="75"/>
      <c r="E65" s="349"/>
      <c r="F65" s="75"/>
      <c r="G65" s="349"/>
      <c r="H65" s="75"/>
      <c r="I65" s="349"/>
      <c r="J65" s="75"/>
      <c r="K65" s="349"/>
      <c r="L65" s="75"/>
      <c r="M65" s="349"/>
      <c r="N65" s="75"/>
      <c r="O65" s="349"/>
      <c r="P65" s="75"/>
      <c r="Q65" s="349"/>
      <c r="R65" s="75"/>
      <c r="S65" s="349"/>
      <c r="T65" s="75"/>
      <c r="U65" s="349"/>
      <c r="V65" s="75"/>
      <c r="W65" s="349"/>
    </row>
    <row r="66" spans="1:23" ht="17.100000000000001" customHeight="1" x14ac:dyDescent="0.25">
      <c r="A66" s="353"/>
      <c r="B66" s="76"/>
      <c r="C66" s="77"/>
      <c r="D66" s="78"/>
      <c r="E66" s="350"/>
      <c r="F66" s="78"/>
      <c r="G66" s="350"/>
      <c r="H66" s="78"/>
      <c r="I66" s="350"/>
      <c r="J66" s="78"/>
      <c r="K66" s="350"/>
      <c r="L66" s="78"/>
      <c r="M66" s="350"/>
      <c r="N66" s="78"/>
      <c r="O66" s="350"/>
      <c r="P66" s="78"/>
      <c r="Q66" s="350"/>
      <c r="R66" s="78"/>
      <c r="S66" s="350"/>
      <c r="T66" s="78"/>
      <c r="U66" s="350"/>
      <c r="V66" s="78"/>
      <c r="W66" s="350"/>
    </row>
    <row r="67" spans="1:23" ht="17.100000000000001" customHeight="1" thickBot="1" x14ac:dyDescent="0.3">
      <c r="A67" s="354"/>
      <c r="B67" s="79"/>
      <c r="C67" s="80"/>
      <c r="D67" s="69"/>
      <c r="E67" s="351"/>
      <c r="F67" s="69"/>
      <c r="G67" s="351"/>
      <c r="H67" s="69"/>
      <c r="I67" s="351"/>
      <c r="J67" s="69"/>
      <c r="K67" s="351"/>
      <c r="L67" s="69"/>
      <c r="M67" s="351"/>
      <c r="N67" s="69"/>
      <c r="O67" s="351"/>
      <c r="P67" s="69"/>
      <c r="Q67" s="351"/>
      <c r="R67" s="69"/>
      <c r="S67" s="351"/>
      <c r="T67" s="69"/>
      <c r="U67" s="351"/>
      <c r="V67" s="69"/>
      <c r="W67" s="351"/>
    </row>
    <row r="68" spans="1:23" ht="17.100000000000001" customHeight="1" x14ac:dyDescent="0.25">
      <c r="A68" s="352" t="s">
        <v>2</v>
      </c>
      <c r="B68" s="73"/>
      <c r="C68" s="74"/>
      <c r="D68" s="75"/>
      <c r="E68" s="349"/>
      <c r="F68" s="75"/>
      <c r="G68" s="349"/>
      <c r="H68" s="75"/>
      <c r="I68" s="349"/>
      <c r="J68" s="75"/>
      <c r="K68" s="349"/>
      <c r="L68" s="75"/>
      <c r="M68" s="349"/>
      <c r="N68" s="75"/>
      <c r="O68" s="349"/>
      <c r="P68" s="75"/>
      <c r="Q68" s="349"/>
      <c r="R68" s="75"/>
      <c r="S68" s="349"/>
      <c r="T68" s="75"/>
      <c r="U68" s="349"/>
      <c r="V68" s="75"/>
      <c r="W68" s="349"/>
    </row>
    <row r="69" spans="1:23" ht="17.100000000000001" customHeight="1" x14ac:dyDescent="0.25">
      <c r="A69" s="353"/>
      <c r="B69" s="76"/>
      <c r="C69" s="77"/>
      <c r="D69" s="78"/>
      <c r="E69" s="350"/>
      <c r="F69" s="78"/>
      <c r="G69" s="350"/>
      <c r="H69" s="78"/>
      <c r="I69" s="350"/>
      <c r="J69" s="78"/>
      <c r="K69" s="350"/>
      <c r="L69" s="78"/>
      <c r="M69" s="350"/>
      <c r="N69" s="78"/>
      <c r="O69" s="350"/>
      <c r="P69" s="78"/>
      <c r="Q69" s="350"/>
      <c r="R69" s="78"/>
      <c r="S69" s="350"/>
      <c r="T69" s="78"/>
      <c r="U69" s="350"/>
      <c r="V69" s="78"/>
      <c r="W69" s="350"/>
    </row>
    <row r="70" spans="1:23" ht="17.100000000000001" customHeight="1" thickBot="1" x14ac:dyDescent="0.3">
      <c r="A70" s="354"/>
      <c r="B70" s="79"/>
      <c r="C70" s="80"/>
      <c r="D70" s="69"/>
      <c r="E70" s="351"/>
      <c r="F70" s="69"/>
      <c r="G70" s="351"/>
      <c r="H70" s="69"/>
      <c r="I70" s="351"/>
      <c r="J70" s="69"/>
      <c r="K70" s="351"/>
      <c r="L70" s="69"/>
      <c r="M70" s="351"/>
      <c r="N70" s="69"/>
      <c r="O70" s="351"/>
      <c r="P70" s="69"/>
      <c r="Q70" s="351"/>
      <c r="R70" s="69"/>
      <c r="S70" s="351"/>
      <c r="T70" s="69"/>
      <c r="U70" s="351"/>
      <c r="V70" s="69"/>
      <c r="W70" s="351"/>
    </row>
    <row r="71" spans="1:23" ht="17.100000000000001" customHeight="1" x14ac:dyDescent="0.25">
      <c r="A71" s="352" t="s">
        <v>3</v>
      </c>
      <c r="B71" s="73"/>
      <c r="C71" s="74"/>
      <c r="D71" s="75"/>
      <c r="E71" s="349"/>
      <c r="F71" s="75"/>
      <c r="G71" s="349"/>
      <c r="H71" s="75"/>
      <c r="I71" s="349"/>
      <c r="J71" s="75"/>
      <c r="K71" s="349"/>
      <c r="L71" s="75"/>
      <c r="M71" s="349"/>
      <c r="N71" s="75"/>
      <c r="O71" s="349"/>
      <c r="P71" s="75"/>
      <c r="Q71" s="349"/>
      <c r="R71" s="75"/>
      <c r="S71" s="349"/>
      <c r="T71" s="75"/>
      <c r="U71" s="349"/>
      <c r="V71" s="75"/>
      <c r="W71" s="349"/>
    </row>
    <row r="72" spans="1:23" ht="17.100000000000001" customHeight="1" x14ac:dyDescent="0.25">
      <c r="A72" s="353"/>
      <c r="B72" s="76"/>
      <c r="C72" s="77"/>
      <c r="D72" s="78"/>
      <c r="E72" s="350"/>
      <c r="F72" s="78"/>
      <c r="G72" s="350"/>
      <c r="H72" s="78"/>
      <c r="I72" s="350"/>
      <c r="J72" s="78"/>
      <c r="K72" s="350"/>
      <c r="L72" s="78"/>
      <c r="M72" s="350"/>
      <c r="N72" s="78"/>
      <c r="O72" s="350"/>
      <c r="P72" s="78"/>
      <c r="Q72" s="350"/>
      <c r="R72" s="78"/>
      <c r="S72" s="350"/>
      <c r="T72" s="78"/>
      <c r="U72" s="350"/>
      <c r="V72" s="78"/>
      <c r="W72" s="350"/>
    </row>
    <row r="73" spans="1:23" ht="17.100000000000001" customHeight="1" thickBot="1" x14ac:dyDescent="0.3">
      <c r="A73" s="354"/>
      <c r="B73" s="79"/>
      <c r="C73" s="80"/>
      <c r="D73" s="69"/>
      <c r="E73" s="351"/>
      <c r="F73" s="69"/>
      <c r="G73" s="351"/>
      <c r="H73" s="69"/>
      <c r="I73" s="351"/>
      <c r="J73" s="69"/>
      <c r="K73" s="351"/>
      <c r="L73" s="69"/>
      <c r="M73" s="351"/>
      <c r="N73" s="69"/>
      <c r="O73" s="351"/>
      <c r="P73" s="69"/>
      <c r="Q73" s="351"/>
      <c r="R73" s="69"/>
      <c r="S73" s="351"/>
      <c r="T73" s="69"/>
      <c r="U73" s="351"/>
      <c r="V73" s="69"/>
      <c r="W73" s="351"/>
    </row>
    <row r="74" spans="1:23" ht="17.100000000000001" customHeight="1" x14ac:dyDescent="0.25">
      <c r="A74" s="352" t="s">
        <v>11</v>
      </c>
      <c r="B74" s="73"/>
      <c r="C74" s="74"/>
      <c r="D74" s="75"/>
      <c r="E74" s="349"/>
      <c r="F74" s="75"/>
      <c r="G74" s="349"/>
      <c r="H74" s="75"/>
      <c r="I74" s="349"/>
      <c r="J74" s="75"/>
      <c r="K74" s="349"/>
      <c r="L74" s="75"/>
      <c r="M74" s="349"/>
      <c r="N74" s="75"/>
      <c r="O74" s="349"/>
      <c r="P74" s="75"/>
      <c r="Q74" s="349"/>
      <c r="R74" s="75"/>
      <c r="S74" s="349"/>
      <c r="T74" s="75"/>
      <c r="U74" s="349"/>
      <c r="V74" s="75"/>
      <c r="W74" s="349"/>
    </row>
    <row r="75" spans="1:23" ht="17.100000000000001" customHeight="1" x14ac:dyDescent="0.25">
      <c r="A75" s="353"/>
      <c r="B75" s="76"/>
      <c r="C75" s="77"/>
      <c r="D75" s="78"/>
      <c r="E75" s="350"/>
      <c r="F75" s="78"/>
      <c r="G75" s="350"/>
      <c r="H75" s="78"/>
      <c r="I75" s="350"/>
      <c r="J75" s="78"/>
      <c r="K75" s="350"/>
      <c r="L75" s="78"/>
      <c r="M75" s="350"/>
      <c r="N75" s="78"/>
      <c r="O75" s="350"/>
      <c r="P75" s="78"/>
      <c r="Q75" s="350"/>
      <c r="R75" s="78"/>
      <c r="S75" s="350"/>
      <c r="T75" s="78"/>
      <c r="U75" s="350"/>
      <c r="V75" s="78"/>
      <c r="W75" s="350"/>
    </row>
    <row r="76" spans="1:23" ht="17.100000000000001" customHeight="1" thickBot="1" x14ac:dyDescent="0.3">
      <c r="A76" s="354"/>
      <c r="B76" s="79"/>
      <c r="C76" s="80"/>
      <c r="D76" s="69"/>
      <c r="E76" s="351"/>
      <c r="F76" s="69"/>
      <c r="G76" s="351"/>
      <c r="H76" s="69"/>
      <c r="I76" s="351"/>
      <c r="J76" s="69"/>
      <c r="K76" s="351"/>
      <c r="L76" s="69"/>
      <c r="M76" s="351"/>
      <c r="N76" s="69"/>
      <c r="O76" s="351"/>
      <c r="P76" s="69"/>
      <c r="Q76" s="351"/>
      <c r="R76" s="69"/>
      <c r="S76" s="351"/>
      <c r="T76" s="69"/>
      <c r="U76" s="351"/>
      <c r="V76" s="69"/>
      <c r="W76" s="351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7">
        <f>VLOOKUP(B60,Schlüssel!$A$5:$K$14,3)</f>
        <v>1</v>
      </c>
      <c r="E80" s="347"/>
      <c r="F80" s="347">
        <f>VLOOKUP(B60,Schlüssel!$A$5:$K$14,4)</f>
        <v>10</v>
      </c>
      <c r="G80" s="347"/>
      <c r="H80" s="347">
        <f>VLOOKUP(B60,Schlüssel!$A$5:$K$14,5)</f>
        <v>5</v>
      </c>
      <c r="I80" s="347"/>
      <c r="J80" s="347">
        <f>VLOOKUP(B60,Schlüssel!$A$5:$K$14,6)</f>
        <v>9</v>
      </c>
      <c r="K80" s="347"/>
      <c r="L80" s="347">
        <f>VLOOKUP(B60,Schlüssel!$A$5:$K$14,7)</f>
        <v>2</v>
      </c>
      <c r="M80" s="347"/>
      <c r="N80" s="347">
        <f>VLOOKUP(B60,Schlüssel!$A$5:$K$14,8)</f>
        <v>6</v>
      </c>
      <c r="O80" s="347"/>
      <c r="P80" s="347">
        <f>VLOOKUP(B60,Schlüssel!$A$5:$K$14,9)</f>
        <v>8</v>
      </c>
      <c r="Q80" s="347"/>
      <c r="R80" s="347">
        <f>VLOOKUP(B60,Schlüssel!$A$5:$K$14,10)</f>
        <v>4</v>
      </c>
      <c r="S80" s="347"/>
      <c r="T80" s="347">
        <f>VLOOKUP(B60,Schlüssel!$A$5:$K$14,11)</f>
        <v>7</v>
      </c>
      <c r="U80" s="347"/>
      <c r="V80" s="348"/>
      <c r="W80" s="348"/>
    </row>
    <row r="81" spans="1:29" ht="28.5" customHeight="1" x14ac:dyDescent="0.25">
      <c r="B81" s="90"/>
      <c r="C81" s="86"/>
      <c r="D81" s="344" t="str">
        <f>VLOOKUP(D80,Schlüssel!$A$5:$K$14,2)</f>
        <v>BC Comet Nürnberg</v>
      </c>
      <c r="E81" s="345"/>
      <c r="F81" s="344" t="str">
        <f>VLOOKUP(F80,Schlüssel!$A$5:$K$14,2)</f>
        <v>High Roller Rosenheim 1</v>
      </c>
      <c r="G81" s="345"/>
      <c r="H81" s="344" t="str">
        <f>VLOOKUP(H80,Schlüssel!$A$5:$K$14,2)</f>
        <v>RW Lichtenhof Stein 1</v>
      </c>
      <c r="I81" s="345"/>
      <c r="J81" s="344" t="str">
        <f>VLOOKUP(J80,Schlüssel!$A$5:$K$14,2)</f>
        <v>Bowlinghaus Bamberg 1</v>
      </c>
      <c r="K81" s="345"/>
      <c r="L81" s="344" t="str">
        <f>VLOOKUP(L80,Schlüssel!$A$5:$K$14,2)</f>
        <v>Bajuwaren München 1</v>
      </c>
      <c r="M81" s="345"/>
      <c r="N81" s="344" t="str">
        <f>VLOOKUP(N80,Schlüssel!$A$5:$K$14,2)</f>
        <v>SG Rottendorf 1</v>
      </c>
      <c r="O81" s="345"/>
      <c r="P81" s="344" t="str">
        <f>VLOOKUP(P80,Schlüssel!$A$5:$K$14,2)</f>
        <v>BC EMAX Unterföhring 2</v>
      </c>
      <c r="Q81" s="345"/>
      <c r="R81" s="344" t="str">
        <f>VLOOKUP(R80,Schlüssel!$A$5:$K$14,2)</f>
        <v>SG DJK Rimpar</v>
      </c>
      <c r="S81" s="345"/>
      <c r="T81" s="344" t="str">
        <f>VLOOKUP(T80,Schlüssel!$A$5:$K$14,2)</f>
        <v>Schanzer Ingolstadt 1</v>
      </c>
      <c r="U81" s="345"/>
      <c r="V81" s="346"/>
      <c r="W81" s="346"/>
    </row>
    <row r="82" spans="1:29" ht="12" customHeight="1" x14ac:dyDescent="0.25">
      <c r="B82" s="90"/>
      <c r="C82" s="86"/>
      <c r="D82" s="342"/>
      <c r="E82" s="342"/>
      <c r="F82" s="342"/>
      <c r="G82" s="342"/>
      <c r="H82" s="342"/>
      <c r="I82" s="342"/>
      <c r="J82" s="342"/>
      <c r="K82" s="342"/>
      <c r="L82" s="342"/>
      <c r="M82" s="342"/>
      <c r="N82" s="342"/>
      <c r="O82" s="342"/>
      <c r="P82" s="342"/>
      <c r="Q82" s="342"/>
      <c r="R82" s="342"/>
      <c r="S82" s="342"/>
      <c r="T82" s="342"/>
      <c r="U82" s="343"/>
      <c r="V82" s="303"/>
      <c r="W82" s="303"/>
    </row>
    <row r="83" spans="1:29" ht="15.9" customHeight="1" x14ac:dyDescent="0.25">
      <c r="B83" s="91" t="s">
        <v>0</v>
      </c>
      <c r="C83" s="92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1"/>
      <c r="W83" s="341"/>
    </row>
    <row r="84" spans="1:29" ht="15.9" customHeight="1" x14ac:dyDescent="0.25">
      <c r="B84" s="91" t="s">
        <v>2</v>
      </c>
      <c r="C84" s="92"/>
      <c r="D84" s="340"/>
      <c r="E84" s="340"/>
      <c r="F84" s="340"/>
      <c r="G84" s="340"/>
      <c r="H84" s="340"/>
      <c r="I84" s="340"/>
      <c r="J84" s="340"/>
      <c r="K84" s="340"/>
      <c r="L84" s="340"/>
      <c r="M84" s="340"/>
      <c r="N84" s="340"/>
      <c r="O84" s="340"/>
      <c r="P84" s="340"/>
      <c r="Q84" s="340"/>
      <c r="R84" s="340"/>
      <c r="S84" s="340"/>
      <c r="T84" s="340"/>
      <c r="U84" s="340"/>
      <c r="V84" s="341"/>
      <c r="W84" s="341"/>
    </row>
    <row r="85" spans="1:29" ht="15.9" customHeight="1" x14ac:dyDescent="0.25">
      <c r="B85" s="91" t="s">
        <v>3</v>
      </c>
      <c r="C85" s="92"/>
      <c r="D85" s="340"/>
      <c r="E85" s="340"/>
      <c r="F85" s="340"/>
      <c r="G85" s="340"/>
      <c r="H85" s="340"/>
      <c r="I85" s="340"/>
      <c r="J85" s="340"/>
      <c r="K85" s="340"/>
      <c r="L85" s="340"/>
      <c r="M85" s="340"/>
      <c r="N85" s="340"/>
      <c r="O85" s="340"/>
      <c r="P85" s="340"/>
      <c r="Q85" s="340"/>
      <c r="R85" s="340"/>
      <c r="S85" s="340"/>
      <c r="T85" s="340"/>
      <c r="U85" s="340"/>
      <c r="V85" s="341"/>
      <c r="W85" s="341"/>
    </row>
    <row r="86" spans="1:29" ht="15.9" customHeight="1" x14ac:dyDescent="0.25">
      <c r="B86" s="91" t="s">
        <v>11</v>
      </c>
      <c r="C86" s="92"/>
      <c r="D86" s="340"/>
      <c r="E86" s="340"/>
      <c r="F86" s="340"/>
      <c r="G86" s="340"/>
      <c r="H86" s="340"/>
      <c r="I86" s="340"/>
      <c r="J86" s="340"/>
      <c r="K86" s="340"/>
      <c r="L86" s="340"/>
      <c r="M86" s="340"/>
      <c r="N86" s="340"/>
      <c r="O86" s="340"/>
      <c r="P86" s="340"/>
      <c r="Q86" s="340"/>
      <c r="R86" s="340"/>
      <c r="S86" s="340"/>
      <c r="T86" s="340"/>
      <c r="U86" s="340"/>
      <c r="V86" s="341"/>
      <c r="W86" s="341"/>
    </row>
    <row r="87" spans="1:29" ht="15.9" customHeight="1" x14ac:dyDescent="0.25">
      <c r="B87" s="93" t="s">
        <v>1799</v>
      </c>
      <c r="C87" s="94"/>
      <c r="D87" s="339"/>
      <c r="E87" s="339"/>
      <c r="F87" s="339"/>
      <c r="G87" s="339"/>
      <c r="H87" s="339"/>
      <c r="I87" s="339"/>
      <c r="J87" s="339"/>
      <c r="K87" s="339"/>
      <c r="L87" s="339"/>
      <c r="M87" s="339"/>
      <c r="N87" s="339"/>
      <c r="O87" s="339"/>
      <c r="P87" s="339"/>
      <c r="Q87" s="339"/>
      <c r="R87" s="339"/>
      <c r="S87" s="339"/>
      <c r="T87" s="339"/>
      <c r="U87" s="339"/>
      <c r="V87" s="292"/>
      <c r="W87" s="292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0" t="str">
        <f>Schlüssel!$C$1</f>
        <v>Bayernliga Herren</v>
      </c>
      <c r="G88" s="360"/>
      <c r="H88" s="360"/>
      <c r="I88" s="360"/>
      <c r="J88" s="360"/>
      <c r="K88" s="360"/>
      <c r="L88" s="360"/>
      <c r="M88" s="360"/>
      <c r="N88" s="360"/>
      <c r="O88" s="360"/>
      <c r="P88" s="45"/>
      <c r="Q88" s="45"/>
      <c r="R88" s="48"/>
      <c r="S88" s="49" t="s">
        <v>1794</v>
      </c>
      <c r="T88" s="50"/>
      <c r="U88" s="361" t="str">
        <f>Schlüssel!$M$1</f>
        <v>12.10./13.10.</v>
      </c>
      <c r="V88" s="362"/>
      <c r="W88" s="363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59" t="str">
        <f>Schlüssel!$C$2</f>
        <v>Unterföhring Dreambowl Palace</v>
      </c>
      <c r="G89" s="359"/>
      <c r="H89" s="359"/>
      <c r="I89" s="359"/>
      <c r="J89" s="359"/>
      <c r="K89" s="359"/>
      <c r="L89" s="359"/>
      <c r="M89" s="359"/>
      <c r="N89" s="359"/>
      <c r="O89" s="359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55" t="s">
        <v>1800</v>
      </c>
      <c r="E92" s="356"/>
      <c r="F92" s="355" t="s">
        <v>1801</v>
      </c>
      <c r="G92" s="356"/>
      <c r="H92" s="355" t="s">
        <v>1802</v>
      </c>
      <c r="I92" s="356"/>
      <c r="J92" s="355" t="s">
        <v>1803</v>
      </c>
      <c r="K92" s="356"/>
      <c r="L92" s="355" t="s">
        <v>1804</v>
      </c>
      <c r="M92" s="356"/>
      <c r="N92" s="355" t="s">
        <v>1805</v>
      </c>
      <c r="O92" s="356"/>
      <c r="P92" s="355" t="s">
        <v>1806</v>
      </c>
      <c r="Q92" s="356"/>
      <c r="R92" s="355" t="s">
        <v>1807</v>
      </c>
      <c r="S92" s="356"/>
      <c r="T92" s="355" t="s">
        <v>1808</v>
      </c>
      <c r="U92" s="356"/>
      <c r="V92" s="357" t="s">
        <v>1799</v>
      </c>
      <c r="W92" s="358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2" t="s">
        <v>0</v>
      </c>
      <c r="B94" s="73"/>
      <c r="C94" s="74"/>
      <c r="D94" s="75"/>
      <c r="E94" s="349"/>
      <c r="F94" s="75"/>
      <c r="G94" s="349"/>
      <c r="H94" s="75"/>
      <c r="I94" s="349"/>
      <c r="J94" s="75"/>
      <c r="K94" s="349"/>
      <c r="L94" s="75"/>
      <c r="M94" s="349"/>
      <c r="N94" s="75"/>
      <c r="O94" s="349"/>
      <c r="P94" s="75"/>
      <c r="Q94" s="349"/>
      <c r="R94" s="75"/>
      <c r="S94" s="349"/>
      <c r="T94" s="75"/>
      <c r="U94" s="349"/>
      <c r="V94" s="75"/>
      <c r="W94" s="349"/>
    </row>
    <row r="95" spans="1:29" ht="17.100000000000001" customHeight="1" x14ac:dyDescent="0.25">
      <c r="A95" s="353"/>
      <c r="B95" s="76"/>
      <c r="C95" s="77"/>
      <c r="D95" s="78"/>
      <c r="E95" s="350"/>
      <c r="F95" s="78"/>
      <c r="G95" s="350"/>
      <c r="H95" s="78"/>
      <c r="I95" s="350"/>
      <c r="J95" s="78"/>
      <c r="K95" s="350"/>
      <c r="L95" s="78"/>
      <c r="M95" s="350"/>
      <c r="N95" s="78"/>
      <c r="O95" s="350"/>
      <c r="P95" s="78"/>
      <c r="Q95" s="350"/>
      <c r="R95" s="78"/>
      <c r="S95" s="350"/>
      <c r="T95" s="78"/>
      <c r="U95" s="350"/>
      <c r="V95" s="78"/>
      <c r="W95" s="350"/>
    </row>
    <row r="96" spans="1:29" ht="17.100000000000001" customHeight="1" thickBot="1" x14ac:dyDescent="0.3">
      <c r="A96" s="354"/>
      <c r="B96" s="79"/>
      <c r="C96" s="80"/>
      <c r="D96" s="69"/>
      <c r="E96" s="351"/>
      <c r="F96" s="69"/>
      <c r="G96" s="351"/>
      <c r="H96" s="69"/>
      <c r="I96" s="351"/>
      <c r="J96" s="69"/>
      <c r="K96" s="351"/>
      <c r="L96" s="69"/>
      <c r="M96" s="351"/>
      <c r="N96" s="69"/>
      <c r="O96" s="351"/>
      <c r="P96" s="69"/>
      <c r="Q96" s="351"/>
      <c r="R96" s="69"/>
      <c r="S96" s="351"/>
      <c r="T96" s="69"/>
      <c r="U96" s="351"/>
      <c r="V96" s="69"/>
      <c r="W96" s="351"/>
    </row>
    <row r="97" spans="1:23" ht="17.100000000000001" customHeight="1" x14ac:dyDescent="0.25">
      <c r="A97" s="352" t="s">
        <v>2</v>
      </c>
      <c r="B97" s="73"/>
      <c r="C97" s="74"/>
      <c r="D97" s="75"/>
      <c r="E97" s="349"/>
      <c r="F97" s="75"/>
      <c r="G97" s="349"/>
      <c r="H97" s="75"/>
      <c r="I97" s="349"/>
      <c r="J97" s="75"/>
      <c r="K97" s="349"/>
      <c r="L97" s="75"/>
      <c r="M97" s="349"/>
      <c r="N97" s="75"/>
      <c r="O97" s="349"/>
      <c r="P97" s="75"/>
      <c r="Q97" s="349"/>
      <c r="R97" s="75"/>
      <c r="S97" s="349"/>
      <c r="T97" s="75"/>
      <c r="U97" s="349"/>
      <c r="V97" s="75"/>
      <c r="W97" s="349"/>
    </row>
    <row r="98" spans="1:23" ht="17.100000000000001" customHeight="1" x14ac:dyDescent="0.25">
      <c r="A98" s="353"/>
      <c r="B98" s="76"/>
      <c r="C98" s="77"/>
      <c r="D98" s="78"/>
      <c r="E98" s="350"/>
      <c r="F98" s="78"/>
      <c r="G98" s="350"/>
      <c r="H98" s="78"/>
      <c r="I98" s="350"/>
      <c r="J98" s="78"/>
      <c r="K98" s="350"/>
      <c r="L98" s="78"/>
      <c r="M98" s="350"/>
      <c r="N98" s="78"/>
      <c r="O98" s="350"/>
      <c r="P98" s="78"/>
      <c r="Q98" s="350"/>
      <c r="R98" s="78"/>
      <c r="S98" s="350"/>
      <c r="T98" s="78"/>
      <c r="U98" s="350"/>
      <c r="V98" s="78"/>
      <c r="W98" s="350"/>
    </row>
    <row r="99" spans="1:23" ht="17.100000000000001" customHeight="1" thickBot="1" x14ac:dyDescent="0.3">
      <c r="A99" s="354"/>
      <c r="B99" s="79"/>
      <c r="C99" s="80"/>
      <c r="D99" s="69"/>
      <c r="E99" s="351"/>
      <c r="F99" s="69"/>
      <c r="G99" s="351"/>
      <c r="H99" s="69"/>
      <c r="I99" s="351"/>
      <c r="J99" s="69"/>
      <c r="K99" s="351"/>
      <c r="L99" s="69"/>
      <c r="M99" s="351"/>
      <c r="N99" s="69"/>
      <c r="O99" s="351"/>
      <c r="P99" s="69"/>
      <c r="Q99" s="351"/>
      <c r="R99" s="69"/>
      <c r="S99" s="351"/>
      <c r="T99" s="69"/>
      <c r="U99" s="351"/>
      <c r="V99" s="69"/>
      <c r="W99" s="351"/>
    </row>
    <row r="100" spans="1:23" ht="17.100000000000001" customHeight="1" x14ac:dyDescent="0.25">
      <c r="A100" s="352" t="s">
        <v>3</v>
      </c>
      <c r="B100" s="73"/>
      <c r="C100" s="74"/>
      <c r="D100" s="75"/>
      <c r="E100" s="349"/>
      <c r="F100" s="75"/>
      <c r="G100" s="349"/>
      <c r="H100" s="75"/>
      <c r="I100" s="349"/>
      <c r="J100" s="75"/>
      <c r="K100" s="349"/>
      <c r="L100" s="75"/>
      <c r="M100" s="349"/>
      <c r="N100" s="75"/>
      <c r="O100" s="349"/>
      <c r="P100" s="75"/>
      <c r="Q100" s="349"/>
      <c r="R100" s="75"/>
      <c r="S100" s="349"/>
      <c r="T100" s="75"/>
      <c r="U100" s="349"/>
      <c r="V100" s="75"/>
      <c r="W100" s="349"/>
    </row>
    <row r="101" spans="1:23" ht="17.100000000000001" customHeight="1" x14ac:dyDescent="0.25">
      <c r="A101" s="353"/>
      <c r="B101" s="76"/>
      <c r="C101" s="77"/>
      <c r="D101" s="78"/>
      <c r="E101" s="350"/>
      <c r="F101" s="78"/>
      <c r="G101" s="350"/>
      <c r="H101" s="78"/>
      <c r="I101" s="350"/>
      <c r="J101" s="78"/>
      <c r="K101" s="350"/>
      <c r="L101" s="78"/>
      <c r="M101" s="350"/>
      <c r="N101" s="78"/>
      <c r="O101" s="350"/>
      <c r="P101" s="78"/>
      <c r="Q101" s="350"/>
      <c r="R101" s="78"/>
      <c r="S101" s="350"/>
      <c r="T101" s="78"/>
      <c r="U101" s="350"/>
      <c r="V101" s="78"/>
      <c r="W101" s="350"/>
    </row>
    <row r="102" spans="1:23" ht="17.100000000000001" customHeight="1" thickBot="1" x14ac:dyDescent="0.3">
      <c r="A102" s="354"/>
      <c r="B102" s="79"/>
      <c r="C102" s="80"/>
      <c r="D102" s="69"/>
      <c r="E102" s="351"/>
      <c r="F102" s="69"/>
      <c r="G102" s="351"/>
      <c r="H102" s="69"/>
      <c r="I102" s="351"/>
      <c r="J102" s="69"/>
      <c r="K102" s="351"/>
      <c r="L102" s="69"/>
      <c r="M102" s="351"/>
      <c r="N102" s="69"/>
      <c r="O102" s="351"/>
      <c r="P102" s="69"/>
      <c r="Q102" s="351"/>
      <c r="R102" s="69"/>
      <c r="S102" s="351"/>
      <c r="T102" s="69"/>
      <c r="U102" s="351"/>
      <c r="V102" s="69"/>
      <c r="W102" s="351"/>
    </row>
    <row r="103" spans="1:23" ht="17.100000000000001" customHeight="1" x14ac:dyDescent="0.25">
      <c r="A103" s="352" t="s">
        <v>11</v>
      </c>
      <c r="B103" s="73"/>
      <c r="C103" s="74"/>
      <c r="D103" s="75"/>
      <c r="E103" s="349"/>
      <c r="F103" s="75"/>
      <c r="G103" s="349"/>
      <c r="H103" s="75"/>
      <c r="I103" s="349"/>
      <c r="J103" s="75"/>
      <c r="K103" s="349"/>
      <c r="L103" s="75"/>
      <c r="M103" s="349"/>
      <c r="N103" s="75"/>
      <c r="O103" s="349"/>
      <c r="P103" s="75"/>
      <c r="Q103" s="349"/>
      <c r="R103" s="75"/>
      <c r="S103" s="349"/>
      <c r="T103" s="75"/>
      <c r="U103" s="349"/>
      <c r="V103" s="75"/>
      <c r="W103" s="349"/>
    </row>
    <row r="104" spans="1:23" ht="17.100000000000001" customHeight="1" x14ac:dyDescent="0.25">
      <c r="A104" s="353"/>
      <c r="B104" s="76"/>
      <c r="C104" s="77"/>
      <c r="D104" s="78"/>
      <c r="E104" s="350"/>
      <c r="F104" s="78"/>
      <c r="G104" s="350"/>
      <c r="H104" s="78"/>
      <c r="I104" s="350"/>
      <c r="J104" s="78"/>
      <c r="K104" s="350"/>
      <c r="L104" s="78"/>
      <c r="M104" s="350"/>
      <c r="N104" s="78"/>
      <c r="O104" s="350"/>
      <c r="P104" s="78"/>
      <c r="Q104" s="350"/>
      <c r="R104" s="78"/>
      <c r="S104" s="350"/>
      <c r="T104" s="78"/>
      <c r="U104" s="350"/>
      <c r="V104" s="78"/>
      <c r="W104" s="350"/>
    </row>
    <row r="105" spans="1:23" ht="17.100000000000001" customHeight="1" thickBot="1" x14ac:dyDescent="0.3">
      <c r="A105" s="354"/>
      <c r="B105" s="79"/>
      <c r="C105" s="80"/>
      <c r="D105" s="69"/>
      <c r="E105" s="351"/>
      <c r="F105" s="69"/>
      <c r="G105" s="351"/>
      <c r="H105" s="69"/>
      <c r="I105" s="351"/>
      <c r="J105" s="69"/>
      <c r="K105" s="351"/>
      <c r="L105" s="69"/>
      <c r="M105" s="351"/>
      <c r="N105" s="69"/>
      <c r="O105" s="351"/>
      <c r="P105" s="69"/>
      <c r="Q105" s="351"/>
      <c r="R105" s="69"/>
      <c r="S105" s="351"/>
      <c r="T105" s="69"/>
      <c r="U105" s="351"/>
      <c r="V105" s="69"/>
      <c r="W105" s="351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7">
        <f>VLOOKUP(B89,Schlüssel!$A$5:$K$14,3)</f>
        <v>7</v>
      </c>
      <c r="E109" s="347"/>
      <c r="F109" s="347">
        <f>VLOOKUP(B89,Schlüssel!$A$5:$K$14,4)</f>
        <v>2</v>
      </c>
      <c r="G109" s="347"/>
      <c r="H109" s="347">
        <f>VLOOKUP(B89,Schlüssel!$A$5:$K$14,5)</f>
        <v>9</v>
      </c>
      <c r="I109" s="347"/>
      <c r="J109" s="347">
        <f>VLOOKUP(B89,Schlüssel!$A$5:$K$14,6)</f>
        <v>10</v>
      </c>
      <c r="K109" s="347"/>
      <c r="L109" s="347">
        <f>VLOOKUP(B89,Schlüssel!$A$5:$K$14,7)</f>
        <v>6</v>
      </c>
      <c r="M109" s="347"/>
      <c r="N109" s="347">
        <f>VLOOKUP(B89,Schlüssel!$A$5:$K$14,8)</f>
        <v>8</v>
      </c>
      <c r="O109" s="347"/>
      <c r="P109" s="347">
        <f>VLOOKUP(B89,Schlüssel!$A$5:$K$14,9)</f>
        <v>1</v>
      </c>
      <c r="Q109" s="347"/>
      <c r="R109" s="347">
        <f>VLOOKUP(B89,Schlüssel!$A$5:$K$14,10)</f>
        <v>3</v>
      </c>
      <c r="S109" s="347"/>
      <c r="T109" s="347">
        <f>VLOOKUP(B89,Schlüssel!$A$5:$K$14,11)</f>
        <v>5</v>
      </c>
      <c r="U109" s="347"/>
      <c r="V109" s="348"/>
      <c r="W109" s="348"/>
    </row>
    <row r="110" spans="1:23" ht="28.5" customHeight="1" x14ac:dyDescent="0.25">
      <c r="B110" s="90"/>
      <c r="C110" s="86"/>
      <c r="D110" s="344" t="str">
        <f>VLOOKUP(D109,Schlüssel!$A$5:$K$14,2)</f>
        <v>Schanzer Ingolstadt 1</v>
      </c>
      <c r="E110" s="345"/>
      <c r="F110" s="344" t="str">
        <f>VLOOKUP(F109,Schlüssel!$A$5:$K$14,2)</f>
        <v>Bajuwaren München 1</v>
      </c>
      <c r="G110" s="345"/>
      <c r="H110" s="344" t="str">
        <f>VLOOKUP(H109,Schlüssel!$A$5:$K$14,2)</f>
        <v>Bowlinghaus Bamberg 1</v>
      </c>
      <c r="I110" s="345"/>
      <c r="J110" s="344" t="str">
        <f>VLOOKUP(J109,Schlüssel!$A$5:$K$14,2)</f>
        <v>High Roller Rosenheim 1</v>
      </c>
      <c r="K110" s="345"/>
      <c r="L110" s="344" t="str">
        <f>VLOOKUP(L109,Schlüssel!$A$5:$K$14,2)</f>
        <v>SG Rottendorf 1</v>
      </c>
      <c r="M110" s="345"/>
      <c r="N110" s="344" t="str">
        <f>VLOOKUP(N109,Schlüssel!$A$5:$K$14,2)</f>
        <v>BC EMAX Unterföhring 2</v>
      </c>
      <c r="O110" s="345"/>
      <c r="P110" s="344" t="str">
        <f>VLOOKUP(P109,Schlüssel!$A$5:$K$14,2)</f>
        <v>BC Comet Nürnberg</v>
      </c>
      <c r="Q110" s="345"/>
      <c r="R110" s="344" t="str">
        <f>VLOOKUP(R109,Schlüssel!$A$5:$K$14,2)</f>
        <v>BK München 3</v>
      </c>
      <c r="S110" s="345"/>
      <c r="T110" s="344" t="str">
        <f>VLOOKUP(T109,Schlüssel!$A$5:$K$14,2)</f>
        <v>RW Lichtenhof Stein 1</v>
      </c>
      <c r="U110" s="345"/>
      <c r="V110" s="346"/>
      <c r="W110" s="346"/>
    </row>
    <row r="111" spans="1:23" ht="12" customHeight="1" x14ac:dyDescent="0.25">
      <c r="B111" s="90"/>
      <c r="C111" s="86"/>
      <c r="D111" s="342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3"/>
      <c r="V111" s="303"/>
      <c r="W111" s="303"/>
    </row>
    <row r="112" spans="1:23" ht="15.9" customHeight="1" x14ac:dyDescent="0.25">
      <c r="B112" s="91" t="s">
        <v>0</v>
      </c>
      <c r="C112" s="92"/>
      <c r="D112" s="340"/>
      <c r="E112" s="340"/>
      <c r="F112" s="340"/>
      <c r="G112" s="340"/>
      <c r="H112" s="340"/>
      <c r="I112" s="340"/>
      <c r="J112" s="340"/>
      <c r="K112" s="340"/>
      <c r="L112" s="340"/>
      <c r="M112" s="340"/>
      <c r="N112" s="340"/>
      <c r="O112" s="340"/>
      <c r="P112" s="340"/>
      <c r="Q112" s="340"/>
      <c r="R112" s="340"/>
      <c r="S112" s="340"/>
      <c r="T112" s="340"/>
      <c r="U112" s="340"/>
      <c r="V112" s="341"/>
      <c r="W112" s="341"/>
    </row>
    <row r="113" spans="1:29" ht="15.9" customHeight="1" x14ac:dyDescent="0.25">
      <c r="B113" s="91" t="s">
        <v>2</v>
      </c>
      <c r="C113" s="92"/>
      <c r="D113" s="340"/>
      <c r="E113" s="340"/>
      <c r="F113" s="340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340"/>
      <c r="U113" s="340"/>
      <c r="V113" s="341"/>
      <c r="W113" s="341"/>
    </row>
    <row r="114" spans="1:29" ht="15.9" customHeight="1" x14ac:dyDescent="0.25">
      <c r="B114" s="91" t="s">
        <v>3</v>
      </c>
      <c r="C114" s="92"/>
      <c r="D114" s="340"/>
      <c r="E114" s="340"/>
      <c r="F114" s="340"/>
      <c r="G114" s="340"/>
      <c r="H114" s="340"/>
      <c r="I114" s="340"/>
      <c r="J114" s="340"/>
      <c r="K114" s="340"/>
      <c r="L114" s="340"/>
      <c r="M114" s="340"/>
      <c r="N114" s="340"/>
      <c r="O114" s="340"/>
      <c r="P114" s="340"/>
      <c r="Q114" s="340"/>
      <c r="R114" s="340"/>
      <c r="S114" s="340"/>
      <c r="T114" s="340"/>
      <c r="U114" s="340"/>
      <c r="V114" s="341"/>
      <c r="W114" s="341"/>
    </row>
    <row r="115" spans="1:29" ht="15.9" customHeight="1" x14ac:dyDescent="0.25">
      <c r="B115" s="91" t="s">
        <v>11</v>
      </c>
      <c r="C115" s="92"/>
      <c r="D115" s="340"/>
      <c r="E115" s="340"/>
      <c r="F115" s="340"/>
      <c r="G115" s="340"/>
      <c r="H115" s="340"/>
      <c r="I115" s="340"/>
      <c r="J115" s="340"/>
      <c r="K115" s="340"/>
      <c r="L115" s="340"/>
      <c r="M115" s="340"/>
      <c r="N115" s="340"/>
      <c r="O115" s="340"/>
      <c r="P115" s="340"/>
      <c r="Q115" s="340"/>
      <c r="R115" s="340"/>
      <c r="S115" s="340"/>
      <c r="T115" s="340"/>
      <c r="U115" s="340"/>
      <c r="V115" s="341"/>
      <c r="W115" s="341"/>
    </row>
    <row r="116" spans="1:29" ht="15.9" customHeight="1" x14ac:dyDescent="0.25">
      <c r="B116" s="93" t="s">
        <v>1799</v>
      </c>
      <c r="C116" s="94"/>
      <c r="D116" s="339"/>
      <c r="E116" s="339"/>
      <c r="F116" s="339"/>
      <c r="G116" s="339"/>
      <c r="H116" s="339"/>
      <c r="I116" s="339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292"/>
      <c r="W116" s="292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0" t="str">
        <f>Schlüssel!$C$1</f>
        <v>Bayernliga Herren</v>
      </c>
      <c r="G117" s="360"/>
      <c r="H117" s="360"/>
      <c r="I117" s="360"/>
      <c r="J117" s="360"/>
      <c r="K117" s="360"/>
      <c r="L117" s="360"/>
      <c r="M117" s="360"/>
      <c r="N117" s="360"/>
      <c r="O117" s="360"/>
      <c r="P117" s="45"/>
      <c r="Q117" s="45"/>
      <c r="R117" s="48"/>
      <c r="S117" s="49" t="s">
        <v>1794</v>
      </c>
      <c r="T117" s="50"/>
      <c r="U117" s="361" t="str">
        <f>Schlüssel!$M$1</f>
        <v>12.10./13.10.</v>
      </c>
      <c r="V117" s="362"/>
      <c r="W117" s="363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59" t="str">
        <f>Schlüssel!$C$2</f>
        <v>Unterföhring Dreambowl Palace</v>
      </c>
      <c r="G118" s="359"/>
      <c r="H118" s="359"/>
      <c r="I118" s="359"/>
      <c r="J118" s="359"/>
      <c r="K118" s="359"/>
      <c r="L118" s="359"/>
      <c r="M118" s="359"/>
      <c r="N118" s="359"/>
      <c r="O118" s="359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55" t="s">
        <v>1800</v>
      </c>
      <c r="E121" s="356"/>
      <c r="F121" s="355" t="s">
        <v>1801</v>
      </c>
      <c r="G121" s="356"/>
      <c r="H121" s="355" t="s">
        <v>1802</v>
      </c>
      <c r="I121" s="356"/>
      <c r="J121" s="355" t="s">
        <v>1803</v>
      </c>
      <c r="K121" s="356"/>
      <c r="L121" s="355" t="s">
        <v>1804</v>
      </c>
      <c r="M121" s="356"/>
      <c r="N121" s="355" t="s">
        <v>1805</v>
      </c>
      <c r="O121" s="356"/>
      <c r="P121" s="355" t="s">
        <v>1806</v>
      </c>
      <c r="Q121" s="356"/>
      <c r="R121" s="355" t="s">
        <v>1807</v>
      </c>
      <c r="S121" s="356"/>
      <c r="T121" s="355" t="s">
        <v>1808</v>
      </c>
      <c r="U121" s="356"/>
      <c r="V121" s="357" t="s">
        <v>1799</v>
      </c>
      <c r="W121" s="358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2" t="s">
        <v>0</v>
      </c>
      <c r="B123" s="73"/>
      <c r="C123" s="74"/>
      <c r="D123" s="75"/>
      <c r="E123" s="349"/>
      <c r="F123" s="75"/>
      <c r="G123" s="349"/>
      <c r="H123" s="75"/>
      <c r="I123" s="349"/>
      <c r="J123" s="75"/>
      <c r="K123" s="349"/>
      <c r="L123" s="75"/>
      <c r="M123" s="349"/>
      <c r="N123" s="75"/>
      <c r="O123" s="349"/>
      <c r="P123" s="75"/>
      <c r="Q123" s="349"/>
      <c r="R123" s="75"/>
      <c r="S123" s="349"/>
      <c r="T123" s="75"/>
      <c r="U123" s="349"/>
      <c r="V123" s="75"/>
      <c r="W123" s="349"/>
    </row>
    <row r="124" spans="1:29" ht="17.100000000000001" customHeight="1" x14ac:dyDescent="0.25">
      <c r="A124" s="353"/>
      <c r="B124" s="76"/>
      <c r="C124" s="77"/>
      <c r="D124" s="78"/>
      <c r="E124" s="350"/>
      <c r="F124" s="78"/>
      <c r="G124" s="350"/>
      <c r="H124" s="78"/>
      <c r="I124" s="350"/>
      <c r="J124" s="78"/>
      <c r="K124" s="350"/>
      <c r="L124" s="78"/>
      <c r="M124" s="350"/>
      <c r="N124" s="78"/>
      <c r="O124" s="350"/>
      <c r="P124" s="78"/>
      <c r="Q124" s="350"/>
      <c r="R124" s="78"/>
      <c r="S124" s="350"/>
      <c r="T124" s="78"/>
      <c r="U124" s="350"/>
      <c r="V124" s="78"/>
      <c r="W124" s="350"/>
    </row>
    <row r="125" spans="1:29" ht="17.100000000000001" customHeight="1" thickBot="1" x14ac:dyDescent="0.3">
      <c r="A125" s="354"/>
      <c r="B125" s="79"/>
      <c r="C125" s="80"/>
      <c r="D125" s="69"/>
      <c r="E125" s="351"/>
      <c r="F125" s="69"/>
      <c r="G125" s="351"/>
      <c r="H125" s="69"/>
      <c r="I125" s="351"/>
      <c r="J125" s="69"/>
      <c r="K125" s="351"/>
      <c r="L125" s="69"/>
      <c r="M125" s="351"/>
      <c r="N125" s="69"/>
      <c r="O125" s="351"/>
      <c r="P125" s="69"/>
      <c r="Q125" s="351"/>
      <c r="R125" s="69"/>
      <c r="S125" s="351"/>
      <c r="T125" s="69"/>
      <c r="U125" s="351"/>
      <c r="V125" s="69"/>
      <c r="W125" s="351"/>
    </row>
    <row r="126" spans="1:29" ht="17.100000000000001" customHeight="1" x14ac:dyDescent="0.25">
      <c r="A126" s="352" t="s">
        <v>2</v>
      </c>
      <c r="B126" s="73"/>
      <c r="C126" s="74"/>
      <c r="D126" s="75"/>
      <c r="E126" s="349"/>
      <c r="F126" s="75"/>
      <c r="G126" s="349"/>
      <c r="H126" s="75"/>
      <c r="I126" s="349"/>
      <c r="J126" s="75"/>
      <c r="K126" s="349"/>
      <c r="L126" s="75"/>
      <c r="M126" s="349"/>
      <c r="N126" s="75"/>
      <c r="O126" s="349"/>
      <c r="P126" s="75"/>
      <c r="Q126" s="349"/>
      <c r="R126" s="75"/>
      <c r="S126" s="349"/>
      <c r="T126" s="75"/>
      <c r="U126" s="349"/>
      <c r="V126" s="75"/>
      <c r="W126" s="349"/>
    </row>
    <row r="127" spans="1:29" ht="17.100000000000001" customHeight="1" x14ac:dyDescent="0.25">
      <c r="A127" s="353"/>
      <c r="B127" s="76"/>
      <c r="C127" s="77"/>
      <c r="D127" s="78"/>
      <c r="E127" s="350"/>
      <c r="F127" s="78"/>
      <c r="G127" s="350"/>
      <c r="H127" s="78"/>
      <c r="I127" s="350"/>
      <c r="J127" s="78"/>
      <c r="K127" s="350"/>
      <c r="L127" s="78"/>
      <c r="M127" s="350"/>
      <c r="N127" s="78"/>
      <c r="O127" s="350"/>
      <c r="P127" s="78"/>
      <c r="Q127" s="350"/>
      <c r="R127" s="78"/>
      <c r="S127" s="350"/>
      <c r="T127" s="78"/>
      <c r="U127" s="350"/>
      <c r="V127" s="78"/>
      <c r="W127" s="350"/>
    </row>
    <row r="128" spans="1:29" ht="17.100000000000001" customHeight="1" thickBot="1" x14ac:dyDescent="0.3">
      <c r="A128" s="354"/>
      <c r="B128" s="79"/>
      <c r="C128" s="80"/>
      <c r="D128" s="69"/>
      <c r="E128" s="351"/>
      <c r="F128" s="69"/>
      <c r="G128" s="351"/>
      <c r="H128" s="69"/>
      <c r="I128" s="351"/>
      <c r="J128" s="69"/>
      <c r="K128" s="351"/>
      <c r="L128" s="69"/>
      <c r="M128" s="351"/>
      <c r="N128" s="69"/>
      <c r="O128" s="351"/>
      <c r="P128" s="69"/>
      <c r="Q128" s="351"/>
      <c r="R128" s="69"/>
      <c r="S128" s="351"/>
      <c r="T128" s="69"/>
      <c r="U128" s="351"/>
      <c r="V128" s="69"/>
      <c r="W128" s="351"/>
    </row>
    <row r="129" spans="1:23" ht="17.100000000000001" customHeight="1" x14ac:dyDescent="0.25">
      <c r="A129" s="352" t="s">
        <v>3</v>
      </c>
      <c r="B129" s="73"/>
      <c r="C129" s="74"/>
      <c r="D129" s="75"/>
      <c r="E129" s="349"/>
      <c r="F129" s="75"/>
      <c r="G129" s="349"/>
      <c r="H129" s="75"/>
      <c r="I129" s="349"/>
      <c r="J129" s="75"/>
      <c r="K129" s="349"/>
      <c r="L129" s="75"/>
      <c r="M129" s="349"/>
      <c r="N129" s="75"/>
      <c r="O129" s="349"/>
      <c r="P129" s="75"/>
      <c r="Q129" s="349"/>
      <c r="R129" s="75"/>
      <c r="S129" s="349"/>
      <c r="T129" s="75"/>
      <c r="U129" s="349"/>
      <c r="V129" s="75"/>
      <c r="W129" s="349"/>
    </row>
    <row r="130" spans="1:23" ht="17.100000000000001" customHeight="1" x14ac:dyDescent="0.25">
      <c r="A130" s="353"/>
      <c r="B130" s="76"/>
      <c r="C130" s="77"/>
      <c r="D130" s="78"/>
      <c r="E130" s="350"/>
      <c r="F130" s="78"/>
      <c r="G130" s="350"/>
      <c r="H130" s="78"/>
      <c r="I130" s="350"/>
      <c r="J130" s="78"/>
      <c r="K130" s="350"/>
      <c r="L130" s="78"/>
      <c r="M130" s="350"/>
      <c r="N130" s="78"/>
      <c r="O130" s="350"/>
      <c r="P130" s="78"/>
      <c r="Q130" s="350"/>
      <c r="R130" s="78"/>
      <c r="S130" s="350"/>
      <c r="T130" s="78"/>
      <c r="U130" s="350"/>
      <c r="V130" s="78"/>
      <c r="W130" s="350"/>
    </row>
    <row r="131" spans="1:23" ht="17.100000000000001" customHeight="1" thickBot="1" x14ac:dyDescent="0.3">
      <c r="A131" s="354"/>
      <c r="B131" s="79"/>
      <c r="C131" s="80"/>
      <c r="D131" s="69"/>
      <c r="E131" s="351"/>
      <c r="F131" s="69"/>
      <c r="G131" s="351"/>
      <c r="H131" s="69"/>
      <c r="I131" s="351"/>
      <c r="J131" s="69"/>
      <c r="K131" s="351"/>
      <c r="L131" s="69"/>
      <c r="M131" s="351"/>
      <c r="N131" s="69"/>
      <c r="O131" s="351"/>
      <c r="P131" s="69"/>
      <c r="Q131" s="351"/>
      <c r="R131" s="69"/>
      <c r="S131" s="351"/>
      <c r="T131" s="69"/>
      <c r="U131" s="351"/>
      <c r="V131" s="69"/>
      <c r="W131" s="351"/>
    </row>
    <row r="132" spans="1:23" ht="17.100000000000001" customHeight="1" x14ac:dyDescent="0.25">
      <c r="A132" s="352" t="s">
        <v>11</v>
      </c>
      <c r="B132" s="73"/>
      <c r="C132" s="74"/>
      <c r="D132" s="75"/>
      <c r="E132" s="349"/>
      <c r="F132" s="75"/>
      <c r="G132" s="349"/>
      <c r="H132" s="75"/>
      <c r="I132" s="349"/>
      <c r="J132" s="75"/>
      <c r="K132" s="349"/>
      <c r="L132" s="75"/>
      <c r="M132" s="349"/>
      <c r="N132" s="75"/>
      <c r="O132" s="349"/>
      <c r="P132" s="75"/>
      <c r="Q132" s="349"/>
      <c r="R132" s="75"/>
      <c r="S132" s="349"/>
      <c r="T132" s="75"/>
      <c r="U132" s="349"/>
      <c r="V132" s="75"/>
      <c r="W132" s="349"/>
    </row>
    <row r="133" spans="1:23" ht="17.100000000000001" customHeight="1" x14ac:dyDescent="0.25">
      <c r="A133" s="353"/>
      <c r="B133" s="76"/>
      <c r="C133" s="77"/>
      <c r="D133" s="78"/>
      <c r="E133" s="350"/>
      <c r="F133" s="78"/>
      <c r="G133" s="350"/>
      <c r="H133" s="78"/>
      <c r="I133" s="350"/>
      <c r="J133" s="78"/>
      <c r="K133" s="350"/>
      <c r="L133" s="78"/>
      <c r="M133" s="350"/>
      <c r="N133" s="78"/>
      <c r="O133" s="350"/>
      <c r="P133" s="78"/>
      <c r="Q133" s="350"/>
      <c r="R133" s="78"/>
      <c r="S133" s="350"/>
      <c r="T133" s="78"/>
      <c r="U133" s="350"/>
      <c r="V133" s="78"/>
      <c r="W133" s="350"/>
    </row>
    <row r="134" spans="1:23" ht="17.100000000000001" customHeight="1" thickBot="1" x14ac:dyDescent="0.3">
      <c r="A134" s="354"/>
      <c r="B134" s="79"/>
      <c r="C134" s="80"/>
      <c r="D134" s="69"/>
      <c r="E134" s="351"/>
      <c r="F134" s="69"/>
      <c r="G134" s="351"/>
      <c r="H134" s="69"/>
      <c r="I134" s="351"/>
      <c r="J134" s="69"/>
      <c r="K134" s="351"/>
      <c r="L134" s="69"/>
      <c r="M134" s="351"/>
      <c r="N134" s="69"/>
      <c r="O134" s="351"/>
      <c r="P134" s="69"/>
      <c r="Q134" s="351"/>
      <c r="R134" s="69"/>
      <c r="S134" s="351"/>
      <c r="T134" s="69"/>
      <c r="U134" s="351"/>
      <c r="V134" s="69"/>
      <c r="W134" s="351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7">
        <f>VLOOKUP(B118,Schlüssel!$A$5:$K$14,3)</f>
        <v>9</v>
      </c>
      <c r="E138" s="347"/>
      <c r="F138" s="347">
        <f>VLOOKUP(B118,Schlüssel!$A$5:$K$14,4)</f>
        <v>8</v>
      </c>
      <c r="G138" s="347"/>
      <c r="H138" s="347">
        <f>VLOOKUP(B118,Schlüssel!$A$5:$K$14,5)</f>
        <v>3</v>
      </c>
      <c r="I138" s="347"/>
      <c r="J138" s="347">
        <f>VLOOKUP(B118,Schlüssel!$A$5:$K$14,6)</f>
        <v>1</v>
      </c>
      <c r="K138" s="347"/>
      <c r="L138" s="347">
        <f>VLOOKUP(B118,Schlüssel!$A$5:$K$14,7)</f>
        <v>7</v>
      </c>
      <c r="M138" s="347"/>
      <c r="N138" s="347">
        <f>VLOOKUP(B118,Schlüssel!$A$5:$K$14,8)</f>
        <v>2</v>
      </c>
      <c r="O138" s="347"/>
      <c r="P138" s="347">
        <f>VLOOKUP(B118,Schlüssel!$A$5:$K$14,9)</f>
        <v>6</v>
      </c>
      <c r="Q138" s="347"/>
      <c r="R138" s="347">
        <f>VLOOKUP(B118,Schlüssel!$A$5:$K$14,10)</f>
        <v>10</v>
      </c>
      <c r="S138" s="347"/>
      <c r="T138" s="347">
        <f>VLOOKUP(B118,Schlüssel!$A$5:$K$14,11)</f>
        <v>4</v>
      </c>
      <c r="U138" s="347"/>
      <c r="V138" s="348"/>
      <c r="W138" s="348"/>
    </row>
    <row r="139" spans="1:23" ht="28.5" customHeight="1" x14ac:dyDescent="0.25">
      <c r="B139" s="90"/>
      <c r="C139" s="86"/>
      <c r="D139" s="344" t="str">
        <f>VLOOKUP(D138,Schlüssel!$A$5:$K$14,2)</f>
        <v>Bowlinghaus Bamberg 1</v>
      </c>
      <c r="E139" s="345"/>
      <c r="F139" s="344" t="str">
        <f>VLOOKUP(F138,Schlüssel!$A$5:$K$14,2)</f>
        <v>BC EMAX Unterföhring 2</v>
      </c>
      <c r="G139" s="345"/>
      <c r="H139" s="344" t="str">
        <f>VLOOKUP(H138,Schlüssel!$A$5:$K$14,2)</f>
        <v>BK München 3</v>
      </c>
      <c r="I139" s="345"/>
      <c r="J139" s="344" t="str">
        <f>VLOOKUP(J138,Schlüssel!$A$5:$K$14,2)</f>
        <v>BC Comet Nürnberg</v>
      </c>
      <c r="K139" s="345"/>
      <c r="L139" s="344" t="str">
        <f>VLOOKUP(L138,Schlüssel!$A$5:$K$14,2)</f>
        <v>Schanzer Ingolstadt 1</v>
      </c>
      <c r="M139" s="345"/>
      <c r="N139" s="344" t="str">
        <f>VLOOKUP(N138,Schlüssel!$A$5:$K$14,2)</f>
        <v>Bajuwaren München 1</v>
      </c>
      <c r="O139" s="345"/>
      <c r="P139" s="344" t="str">
        <f>VLOOKUP(P138,Schlüssel!$A$5:$K$14,2)</f>
        <v>SG Rottendorf 1</v>
      </c>
      <c r="Q139" s="345"/>
      <c r="R139" s="344" t="str">
        <f>VLOOKUP(R138,Schlüssel!$A$5:$K$14,2)</f>
        <v>High Roller Rosenheim 1</v>
      </c>
      <c r="S139" s="345"/>
      <c r="T139" s="344" t="str">
        <f>VLOOKUP(T138,Schlüssel!$A$5:$K$14,2)</f>
        <v>SG DJK Rimpar</v>
      </c>
      <c r="U139" s="345"/>
      <c r="V139" s="346"/>
      <c r="W139" s="346"/>
    </row>
    <row r="140" spans="1:23" ht="12" customHeight="1" x14ac:dyDescent="0.25">
      <c r="B140" s="90"/>
      <c r="C140" s="86"/>
      <c r="D140" s="342"/>
      <c r="E140" s="342"/>
      <c r="F140" s="342"/>
      <c r="G140" s="342"/>
      <c r="H140" s="342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3"/>
      <c r="V140" s="303"/>
      <c r="W140" s="303"/>
    </row>
    <row r="141" spans="1:23" ht="15.9" customHeight="1" x14ac:dyDescent="0.25">
      <c r="B141" s="91" t="s">
        <v>0</v>
      </c>
      <c r="C141" s="92"/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1"/>
      <c r="W141" s="341"/>
    </row>
    <row r="142" spans="1:23" ht="15.9" customHeight="1" x14ac:dyDescent="0.25">
      <c r="B142" s="91" t="s">
        <v>2</v>
      </c>
      <c r="C142" s="92"/>
      <c r="D142" s="340"/>
      <c r="E142" s="340"/>
      <c r="F142" s="340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1"/>
      <c r="W142" s="341"/>
    </row>
    <row r="143" spans="1:23" ht="15.9" customHeight="1" x14ac:dyDescent="0.25">
      <c r="B143" s="91" t="s">
        <v>3</v>
      </c>
      <c r="C143" s="92"/>
      <c r="D143" s="340"/>
      <c r="E143" s="340"/>
      <c r="F143" s="340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1"/>
      <c r="W143" s="341"/>
    </row>
    <row r="144" spans="1:23" ht="15.9" customHeight="1" x14ac:dyDescent="0.25">
      <c r="B144" s="91" t="s">
        <v>11</v>
      </c>
      <c r="C144" s="92"/>
      <c r="D144" s="340"/>
      <c r="E144" s="340"/>
      <c r="F144" s="340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1"/>
      <c r="W144" s="341"/>
    </row>
    <row r="145" spans="1:29" ht="15.9" customHeight="1" x14ac:dyDescent="0.25">
      <c r="B145" s="93" t="s">
        <v>1799</v>
      </c>
      <c r="C145" s="94"/>
      <c r="D145" s="339"/>
      <c r="E145" s="339"/>
      <c r="F145" s="339"/>
      <c r="G145" s="339"/>
      <c r="H145" s="339"/>
      <c r="I145" s="339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292"/>
      <c r="W145" s="292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0" t="str">
        <f>Schlüssel!$C$1</f>
        <v>Bayernliga Herren</v>
      </c>
      <c r="G146" s="360"/>
      <c r="H146" s="360"/>
      <c r="I146" s="360"/>
      <c r="J146" s="360"/>
      <c r="K146" s="360"/>
      <c r="L146" s="360"/>
      <c r="M146" s="360"/>
      <c r="N146" s="360"/>
      <c r="O146" s="360"/>
      <c r="P146" s="45"/>
      <c r="Q146" s="45"/>
      <c r="R146" s="48"/>
      <c r="S146" s="49" t="s">
        <v>1794</v>
      </c>
      <c r="T146" s="50"/>
      <c r="U146" s="361" t="str">
        <f>Schlüssel!$M$1</f>
        <v>12.10./13.10.</v>
      </c>
      <c r="V146" s="362"/>
      <c r="W146" s="363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59" t="str">
        <f>Schlüssel!$C$2</f>
        <v>Unterföhring Dreambowl Palace</v>
      </c>
      <c r="G147" s="359"/>
      <c r="H147" s="359"/>
      <c r="I147" s="359"/>
      <c r="J147" s="359"/>
      <c r="K147" s="359"/>
      <c r="L147" s="359"/>
      <c r="M147" s="359"/>
      <c r="N147" s="359"/>
      <c r="O147" s="359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55" t="s">
        <v>1800</v>
      </c>
      <c r="E150" s="356"/>
      <c r="F150" s="355" t="s">
        <v>1801</v>
      </c>
      <c r="G150" s="356"/>
      <c r="H150" s="355" t="s">
        <v>1802</v>
      </c>
      <c r="I150" s="356"/>
      <c r="J150" s="355" t="s">
        <v>1803</v>
      </c>
      <c r="K150" s="356"/>
      <c r="L150" s="355" t="s">
        <v>1804</v>
      </c>
      <c r="M150" s="356"/>
      <c r="N150" s="355" t="s">
        <v>1805</v>
      </c>
      <c r="O150" s="356"/>
      <c r="P150" s="355" t="s">
        <v>1806</v>
      </c>
      <c r="Q150" s="356"/>
      <c r="R150" s="355" t="s">
        <v>1807</v>
      </c>
      <c r="S150" s="356"/>
      <c r="T150" s="355" t="s">
        <v>1808</v>
      </c>
      <c r="U150" s="356"/>
      <c r="V150" s="357" t="s">
        <v>1799</v>
      </c>
      <c r="W150" s="358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2" t="s">
        <v>0</v>
      </c>
      <c r="B152" s="73"/>
      <c r="C152" s="74"/>
      <c r="D152" s="75"/>
      <c r="E152" s="349"/>
      <c r="F152" s="75"/>
      <c r="G152" s="349"/>
      <c r="H152" s="75"/>
      <c r="I152" s="349"/>
      <c r="J152" s="75"/>
      <c r="K152" s="349"/>
      <c r="L152" s="75"/>
      <c r="M152" s="349"/>
      <c r="N152" s="75"/>
      <c r="O152" s="349"/>
      <c r="P152" s="75"/>
      <c r="Q152" s="349"/>
      <c r="R152" s="75"/>
      <c r="S152" s="349"/>
      <c r="T152" s="75"/>
      <c r="U152" s="349"/>
      <c r="V152" s="75"/>
      <c r="W152" s="349"/>
    </row>
    <row r="153" spans="1:29" ht="17.100000000000001" customHeight="1" x14ac:dyDescent="0.25">
      <c r="A153" s="353"/>
      <c r="B153" s="76"/>
      <c r="C153" s="77"/>
      <c r="D153" s="78"/>
      <c r="E153" s="350"/>
      <c r="F153" s="78"/>
      <c r="G153" s="350"/>
      <c r="H153" s="78"/>
      <c r="I153" s="350"/>
      <c r="J153" s="78"/>
      <c r="K153" s="350"/>
      <c r="L153" s="78"/>
      <c r="M153" s="350"/>
      <c r="N153" s="78"/>
      <c r="O153" s="350"/>
      <c r="P153" s="78"/>
      <c r="Q153" s="350"/>
      <c r="R153" s="78"/>
      <c r="S153" s="350"/>
      <c r="T153" s="78"/>
      <c r="U153" s="350"/>
      <c r="V153" s="78"/>
      <c r="W153" s="350"/>
    </row>
    <row r="154" spans="1:29" ht="17.100000000000001" customHeight="1" thickBot="1" x14ac:dyDescent="0.3">
      <c r="A154" s="354"/>
      <c r="B154" s="79"/>
      <c r="C154" s="80"/>
      <c r="D154" s="69"/>
      <c r="E154" s="351"/>
      <c r="F154" s="69"/>
      <c r="G154" s="351"/>
      <c r="H154" s="69"/>
      <c r="I154" s="351"/>
      <c r="J154" s="69"/>
      <c r="K154" s="351"/>
      <c r="L154" s="69"/>
      <c r="M154" s="351"/>
      <c r="N154" s="69"/>
      <c r="O154" s="351"/>
      <c r="P154" s="69"/>
      <c r="Q154" s="351"/>
      <c r="R154" s="69"/>
      <c r="S154" s="351"/>
      <c r="T154" s="69"/>
      <c r="U154" s="351"/>
      <c r="V154" s="69"/>
      <c r="W154" s="351"/>
    </row>
    <row r="155" spans="1:29" ht="17.100000000000001" customHeight="1" x14ac:dyDescent="0.25">
      <c r="A155" s="352" t="s">
        <v>2</v>
      </c>
      <c r="B155" s="73"/>
      <c r="C155" s="74"/>
      <c r="D155" s="75"/>
      <c r="E155" s="349"/>
      <c r="F155" s="75"/>
      <c r="G155" s="349"/>
      <c r="H155" s="75"/>
      <c r="I155" s="349"/>
      <c r="J155" s="75"/>
      <c r="K155" s="349"/>
      <c r="L155" s="75"/>
      <c r="M155" s="349"/>
      <c r="N155" s="75"/>
      <c r="O155" s="349"/>
      <c r="P155" s="75"/>
      <c r="Q155" s="349"/>
      <c r="R155" s="75"/>
      <c r="S155" s="349"/>
      <c r="T155" s="75"/>
      <c r="U155" s="349"/>
      <c r="V155" s="75"/>
      <c r="W155" s="349"/>
    </row>
    <row r="156" spans="1:29" ht="17.100000000000001" customHeight="1" x14ac:dyDescent="0.25">
      <c r="A156" s="353"/>
      <c r="B156" s="76"/>
      <c r="C156" s="77"/>
      <c r="D156" s="78"/>
      <c r="E156" s="350"/>
      <c r="F156" s="78"/>
      <c r="G156" s="350"/>
      <c r="H156" s="78"/>
      <c r="I156" s="350"/>
      <c r="J156" s="78"/>
      <c r="K156" s="350"/>
      <c r="L156" s="78"/>
      <c r="M156" s="350"/>
      <c r="N156" s="78"/>
      <c r="O156" s="350"/>
      <c r="P156" s="78"/>
      <c r="Q156" s="350"/>
      <c r="R156" s="78"/>
      <c r="S156" s="350"/>
      <c r="T156" s="78"/>
      <c r="U156" s="350"/>
      <c r="V156" s="78"/>
      <c r="W156" s="350"/>
    </row>
    <row r="157" spans="1:29" ht="17.100000000000001" customHeight="1" thickBot="1" x14ac:dyDescent="0.3">
      <c r="A157" s="354"/>
      <c r="B157" s="79"/>
      <c r="C157" s="80"/>
      <c r="D157" s="69"/>
      <c r="E157" s="351"/>
      <c r="F157" s="69"/>
      <c r="G157" s="351"/>
      <c r="H157" s="69"/>
      <c r="I157" s="351"/>
      <c r="J157" s="69"/>
      <c r="K157" s="351"/>
      <c r="L157" s="69"/>
      <c r="M157" s="351"/>
      <c r="N157" s="69"/>
      <c r="O157" s="351"/>
      <c r="P157" s="69"/>
      <c r="Q157" s="351"/>
      <c r="R157" s="69"/>
      <c r="S157" s="351"/>
      <c r="T157" s="69"/>
      <c r="U157" s="351"/>
      <c r="V157" s="69"/>
      <c r="W157" s="351"/>
    </row>
    <row r="158" spans="1:29" ht="17.100000000000001" customHeight="1" x14ac:dyDescent="0.25">
      <c r="A158" s="352" t="s">
        <v>3</v>
      </c>
      <c r="B158" s="73"/>
      <c r="C158" s="74"/>
      <c r="D158" s="75"/>
      <c r="E158" s="349"/>
      <c r="F158" s="75"/>
      <c r="G158" s="349"/>
      <c r="H158" s="75"/>
      <c r="I158" s="349"/>
      <c r="J158" s="75"/>
      <c r="K158" s="349"/>
      <c r="L158" s="75"/>
      <c r="M158" s="349"/>
      <c r="N158" s="75"/>
      <c r="O158" s="349"/>
      <c r="P158" s="75"/>
      <c r="Q158" s="349"/>
      <c r="R158" s="75"/>
      <c r="S158" s="349"/>
      <c r="T158" s="75"/>
      <c r="U158" s="349"/>
      <c r="V158" s="75"/>
      <c r="W158" s="349"/>
    </row>
    <row r="159" spans="1:29" ht="17.100000000000001" customHeight="1" x14ac:dyDescent="0.25">
      <c r="A159" s="353"/>
      <c r="B159" s="76"/>
      <c r="C159" s="77"/>
      <c r="D159" s="78"/>
      <c r="E159" s="350"/>
      <c r="F159" s="78"/>
      <c r="G159" s="350"/>
      <c r="H159" s="78"/>
      <c r="I159" s="350"/>
      <c r="J159" s="78"/>
      <c r="K159" s="350"/>
      <c r="L159" s="78"/>
      <c r="M159" s="350"/>
      <c r="N159" s="78"/>
      <c r="O159" s="350"/>
      <c r="P159" s="78"/>
      <c r="Q159" s="350"/>
      <c r="R159" s="78"/>
      <c r="S159" s="350"/>
      <c r="T159" s="78"/>
      <c r="U159" s="350"/>
      <c r="V159" s="78"/>
      <c r="W159" s="350"/>
    </row>
    <row r="160" spans="1:29" ht="17.100000000000001" customHeight="1" thickBot="1" x14ac:dyDescent="0.3">
      <c r="A160" s="354"/>
      <c r="B160" s="79"/>
      <c r="C160" s="80"/>
      <c r="D160" s="69"/>
      <c r="E160" s="351"/>
      <c r="F160" s="69"/>
      <c r="G160" s="351"/>
      <c r="H160" s="69"/>
      <c r="I160" s="351"/>
      <c r="J160" s="69"/>
      <c r="K160" s="351"/>
      <c r="L160" s="69"/>
      <c r="M160" s="351"/>
      <c r="N160" s="69"/>
      <c r="O160" s="351"/>
      <c r="P160" s="69"/>
      <c r="Q160" s="351"/>
      <c r="R160" s="69"/>
      <c r="S160" s="351"/>
      <c r="T160" s="69"/>
      <c r="U160" s="351"/>
      <c r="V160" s="69"/>
      <c r="W160" s="351"/>
    </row>
    <row r="161" spans="1:29" ht="17.100000000000001" customHeight="1" x14ac:dyDescent="0.25">
      <c r="A161" s="352" t="s">
        <v>11</v>
      </c>
      <c r="B161" s="73"/>
      <c r="C161" s="74"/>
      <c r="D161" s="75"/>
      <c r="E161" s="349"/>
      <c r="F161" s="75"/>
      <c r="G161" s="349"/>
      <c r="H161" s="75"/>
      <c r="I161" s="349"/>
      <c r="J161" s="75"/>
      <c r="K161" s="349"/>
      <c r="L161" s="75"/>
      <c r="M161" s="349"/>
      <c r="N161" s="75"/>
      <c r="O161" s="349"/>
      <c r="P161" s="75"/>
      <c r="Q161" s="349"/>
      <c r="R161" s="75"/>
      <c r="S161" s="349"/>
      <c r="T161" s="75"/>
      <c r="U161" s="349"/>
      <c r="V161" s="75"/>
      <c r="W161" s="349"/>
    </row>
    <row r="162" spans="1:29" ht="17.100000000000001" customHeight="1" x14ac:dyDescent="0.25">
      <c r="A162" s="353"/>
      <c r="B162" s="76"/>
      <c r="C162" s="77"/>
      <c r="D162" s="78"/>
      <c r="E162" s="350"/>
      <c r="F162" s="78"/>
      <c r="G162" s="350"/>
      <c r="H162" s="78"/>
      <c r="I162" s="350"/>
      <c r="J162" s="78"/>
      <c r="K162" s="350"/>
      <c r="L162" s="78"/>
      <c r="M162" s="350"/>
      <c r="N162" s="78"/>
      <c r="O162" s="350"/>
      <c r="P162" s="78"/>
      <c r="Q162" s="350"/>
      <c r="R162" s="78"/>
      <c r="S162" s="350"/>
      <c r="T162" s="78"/>
      <c r="U162" s="350"/>
      <c r="V162" s="78"/>
      <c r="W162" s="350"/>
    </row>
    <row r="163" spans="1:29" ht="17.100000000000001" customHeight="1" thickBot="1" x14ac:dyDescent="0.3">
      <c r="A163" s="354"/>
      <c r="B163" s="79"/>
      <c r="C163" s="80"/>
      <c r="D163" s="69"/>
      <c r="E163" s="351"/>
      <c r="F163" s="69"/>
      <c r="G163" s="351"/>
      <c r="H163" s="69"/>
      <c r="I163" s="351"/>
      <c r="J163" s="69"/>
      <c r="K163" s="351"/>
      <c r="L163" s="69"/>
      <c r="M163" s="351"/>
      <c r="N163" s="69"/>
      <c r="O163" s="351"/>
      <c r="P163" s="69"/>
      <c r="Q163" s="351"/>
      <c r="R163" s="69"/>
      <c r="S163" s="351"/>
      <c r="T163" s="69"/>
      <c r="U163" s="351"/>
      <c r="V163" s="69"/>
      <c r="W163" s="351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7">
        <f>VLOOKUP(B147,Schlüssel!$A$5:$K$14,3)</f>
        <v>2</v>
      </c>
      <c r="E167" s="347"/>
      <c r="F167" s="347">
        <f>VLOOKUP(B147,Schlüssel!$A$5:$K$14,4)</f>
        <v>7</v>
      </c>
      <c r="G167" s="347"/>
      <c r="H167" s="347">
        <f>VLOOKUP(B147,Schlüssel!$A$5:$K$14,5)</f>
        <v>1</v>
      </c>
      <c r="I167" s="347"/>
      <c r="J167" s="347">
        <f>VLOOKUP(B147,Schlüssel!$A$5:$K$14,6)</f>
        <v>8</v>
      </c>
      <c r="K167" s="347"/>
      <c r="L167" s="347">
        <f>VLOOKUP(B147,Schlüssel!$A$5:$K$14,7)</f>
        <v>4</v>
      </c>
      <c r="M167" s="347"/>
      <c r="N167" s="347">
        <f>VLOOKUP(B147,Schlüssel!$A$5:$K$14,8)</f>
        <v>3</v>
      </c>
      <c r="O167" s="347"/>
      <c r="P167" s="347">
        <f>VLOOKUP(B147,Schlüssel!$A$5:$K$14,9)</f>
        <v>5</v>
      </c>
      <c r="Q167" s="347"/>
      <c r="R167" s="347">
        <f>VLOOKUP(B147,Schlüssel!$A$5:$K$14,10)</f>
        <v>9</v>
      </c>
      <c r="S167" s="347"/>
      <c r="T167" s="347">
        <f>VLOOKUP(B147,Schlüssel!$A$5:$K$14,11)</f>
        <v>10</v>
      </c>
      <c r="U167" s="347"/>
      <c r="V167" s="348"/>
      <c r="W167" s="348"/>
    </row>
    <row r="168" spans="1:29" ht="28.5" customHeight="1" x14ac:dyDescent="0.25">
      <c r="B168" s="90"/>
      <c r="C168" s="86"/>
      <c r="D168" s="344" t="str">
        <f>VLOOKUP(D167,Schlüssel!$A$5:$K$14,2)</f>
        <v>Bajuwaren München 1</v>
      </c>
      <c r="E168" s="345"/>
      <c r="F168" s="344" t="str">
        <f>VLOOKUP(F167,Schlüssel!$A$5:$K$14,2)</f>
        <v>Schanzer Ingolstadt 1</v>
      </c>
      <c r="G168" s="345"/>
      <c r="H168" s="344" t="str">
        <f>VLOOKUP(H167,Schlüssel!$A$5:$K$14,2)</f>
        <v>BC Comet Nürnberg</v>
      </c>
      <c r="I168" s="345"/>
      <c r="J168" s="344" t="str">
        <f>VLOOKUP(J167,Schlüssel!$A$5:$K$14,2)</f>
        <v>BC EMAX Unterföhring 2</v>
      </c>
      <c r="K168" s="345"/>
      <c r="L168" s="344" t="str">
        <f>VLOOKUP(L167,Schlüssel!$A$5:$K$14,2)</f>
        <v>SG DJK Rimpar</v>
      </c>
      <c r="M168" s="345"/>
      <c r="N168" s="344" t="str">
        <f>VLOOKUP(N167,Schlüssel!$A$5:$K$14,2)</f>
        <v>BK München 3</v>
      </c>
      <c r="O168" s="345"/>
      <c r="P168" s="344" t="str">
        <f>VLOOKUP(P167,Schlüssel!$A$5:$K$14,2)</f>
        <v>RW Lichtenhof Stein 1</v>
      </c>
      <c r="Q168" s="345"/>
      <c r="R168" s="344" t="str">
        <f>VLOOKUP(R167,Schlüssel!$A$5:$K$14,2)</f>
        <v>Bowlinghaus Bamberg 1</v>
      </c>
      <c r="S168" s="345"/>
      <c r="T168" s="344" t="str">
        <f>VLOOKUP(T167,Schlüssel!$A$5:$K$14,2)</f>
        <v>High Roller Rosenheim 1</v>
      </c>
      <c r="U168" s="345"/>
      <c r="V168" s="346"/>
      <c r="W168" s="346"/>
    </row>
    <row r="169" spans="1:29" ht="12" customHeight="1" x14ac:dyDescent="0.25">
      <c r="B169" s="90"/>
      <c r="C169" s="86"/>
      <c r="D169" s="342"/>
      <c r="E169" s="342"/>
      <c r="F169" s="342"/>
      <c r="G169" s="342"/>
      <c r="H169" s="342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3"/>
      <c r="V169" s="303"/>
      <c r="W169" s="303"/>
    </row>
    <row r="170" spans="1:29" ht="15.9" customHeight="1" x14ac:dyDescent="0.25">
      <c r="B170" s="91" t="s">
        <v>0</v>
      </c>
      <c r="C170" s="92"/>
      <c r="D170" s="340"/>
      <c r="E170" s="340"/>
      <c r="F170" s="340"/>
      <c r="G170" s="340"/>
      <c r="H170" s="340"/>
      <c r="I170" s="340"/>
      <c r="J170" s="340"/>
      <c r="K170" s="340"/>
      <c r="L170" s="340"/>
      <c r="M170" s="340"/>
      <c r="N170" s="340"/>
      <c r="O170" s="340"/>
      <c r="P170" s="340"/>
      <c r="Q170" s="340"/>
      <c r="R170" s="340"/>
      <c r="S170" s="340"/>
      <c r="T170" s="340"/>
      <c r="U170" s="340"/>
      <c r="V170" s="341"/>
      <c r="W170" s="341"/>
    </row>
    <row r="171" spans="1:29" ht="15.9" customHeight="1" x14ac:dyDescent="0.25">
      <c r="B171" s="91" t="s">
        <v>2</v>
      </c>
      <c r="C171" s="92"/>
      <c r="D171" s="340"/>
      <c r="E171" s="340"/>
      <c r="F171" s="340"/>
      <c r="G171" s="340"/>
      <c r="H171" s="340"/>
      <c r="I171" s="340"/>
      <c r="J171" s="340"/>
      <c r="K171" s="340"/>
      <c r="L171" s="340"/>
      <c r="M171" s="340"/>
      <c r="N171" s="340"/>
      <c r="O171" s="340"/>
      <c r="P171" s="340"/>
      <c r="Q171" s="340"/>
      <c r="R171" s="340"/>
      <c r="S171" s="340"/>
      <c r="T171" s="340"/>
      <c r="U171" s="340"/>
      <c r="V171" s="341"/>
      <c r="W171" s="341"/>
    </row>
    <row r="172" spans="1:29" ht="15.9" customHeight="1" x14ac:dyDescent="0.25">
      <c r="B172" s="91" t="s">
        <v>3</v>
      </c>
      <c r="C172" s="92"/>
      <c r="D172" s="340"/>
      <c r="E172" s="340"/>
      <c r="F172" s="340"/>
      <c r="G172" s="340"/>
      <c r="H172" s="340"/>
      <c r="I172" s="340"/>
      <c r="J172" s="340"/>
      <c r="K172" s="340"/>
      <c r="L172" s="340"/>
      <c r="M172" s="340"/>
      <c r="N172" s="340"/>
      <c r="O172" s="340"/>
      <c r="P172" s="340"/>
      <c r="Q172" s="340"/>
      <c r="R172" s="340"/>
      <c r="S172" s="340"/>
      <c r="T172" s="340"/>
      <c r="U172" s="340"/>
      <c r="V172" s="341"/>
      <c r="W172" s="341"/>
    </row>
    <row r="173" spans="1:29" ht="15.9" customHeight="1" x14ac:dyDescent="0.25">
      <c r="B173" s="91" t="s">
        <v>11</v>
      </c>
      <c r="C173" s="92"/>
      <c r="D173" s="340"/>
      <c r="E173" s="340"/>
      <c r="F173" s="340"/>
      <c r="G173" s="340"/>
      <c r="H173" s="340"/>
      <c r="I173" s="340"/>
      <c r="J173" s="340"/>
      <c r="K173" s="340"/>
      <c r="L173" s="340"/>
      <c r="M173" s="340"/>
      <c r="N173" s="340"/>
      <c r="O173" s="340"/>
      <c r="P173" s="340"/>
      <c r="Q173" s="340"/>
      <c r="R173" s="340"/>
      <c r="S173" s="340"/>
      <c r="T173" s="340"/>
      <c r="U173" s="340"/>
      <c r="V173" s="341"/>
      <c r="W173" s="341"/>
    </row>
    <row r="174" spans="1:29" ht="15.9" customHeight="1" x14ac:dyDescent="0.25">
      <c r="B174" s="93" t="s">
        <v>1799</v>
      </c>
      <c r="C174" s="94"/>
      <c r="D174" s="339"/>
      <c r="E174" s="339"/>
      <c r="F174" s="339"/>
      <c r="G174" s="339"/>
      <c r="H174" s="339"/>
      <c r="I174" s="339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292"/>
      <c r="W174" s="292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0" t="str">
        <f>Schlüssel!$C$1</f>
        <v>Bayernliga Herren</v>
      </c>
      <c r="G175" s="360"/>
      <c r="H175" s="360"/>
      <c r="I175" s="360"/>
      <c r="J175" s="360"/>
      <c r="K175" s="360"/>
      <c r="L175" s="360"/>
      <c r="M175" s="360"/>
      <c r="N175" s="360"/>
      <c r="O175" s="360"/>
      <c r="P175" s="45"/>
      <c r="Q175" s="45"/>
      <c r="R175" s="48"/>
      <c r="S175" s="49" t="s">
        <v>1794</v>
      </c>
      <c r="T175" s="50"/>
      <c r="U175" s="361" t="str">
        <f>Schlüssel!$M$1</f>
        <v>12.10./13.10.</v>
      </c>
      <c r="V175" s="362"/>
      <c r="W175" s="363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59" t="str">
        <f>Schlüssel!$C$2</f>
        <v>Unterföhring Dreambowl Palace</v>
      </c>
      <c r="G176" s="359"/>
      <c r="H176" s="359"/>
      <c r="I176" s="359"/>
      <c r="J176" s="359"/>
      <c r="K176" s="359"/>
      <c r="L176" s="359"/>
      <c r="M176" s="359"/>
      <c r="N176" s="359"/>
      <c r="O176" s="359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55" t="s">
        <v>1800</v>
      </c>
      <c r="E179" s="356"/>
      <c r="F179" s="355" t="s">
        <v>1801</v>
      </c>
      <c r="G179" s="356"/>
      <c r="H179" s="355" t="s">
        <v>1802</v>
      </c>
      <c r="I179" s="356"/>
      <c r="J179" s="355" t="s">
        <v>1803</v>
      </c>
      <c r="K179" s="356"/>
      <c r="L179" s="355" t="s">
        <v>1804</v>
      </c>
      <c r="M179" s="356"/>
      <c r="N179" s="355" t="s">
        <v>1805</v>
      </c>
      <c r="O179" s="356"/>
      <c r="P179" s="355" t="s">
        <v>1806</v>
      </c>
      <c r="Q179" s="356"/>
      <c r="R179" s="355" t="s">
        <v>1807</v>
      </c>
      <c r="S179" s="356"/>
      <c r="T179" s="355" t="s">
        <v>1808</v>
      </c>
      <c r="U179" s="356"/>
      <c r="V179" s="357" t="s">
        <v>1799</v>
      </c>
      <c r="W179" s="358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2" t="s">
        <v>0</v>
      </c>
      <c r="B181" s="73"/>
      <c r="C181" s="74"/>
      <c r="D181" s="75"/>
      <c r="E181" s="349"/>
      <c r="F181" s="75"/>
      <c r="G181" s="349"/>
      <c r="H181" s="75"/>
      <c r="I181" s="349"/>
      <c r="J181" s="75"/>
      <c r="K181" s="349"/>
      <c r="L181" s="75"/>
      <c r="M181" s="349"/>
      <c r="N181" s="75"/>
      <c r="O181" s="349"/>
      <c r="P181" s="75"/>
      <c r="Q181" s="349"/>
      <c r="R181" s="75"/>
      <c r="S181" s="349"/>
      <c r="T181" s="75"/>
      <c r="U181" s="349"/>
      <c r="V181" s="75"/>
      <c r="W181" s="349"/>
    </row>
    <row r="182" spans="1:23" ht="17.100000000000001" customHeight="1" x14ac:dyDescent="0.25">
      <c r="A182" s="353"/>
      <c r="B182" s="76"/>
      <c r="C182" s="77"/>
      <c r="D182" s="78"/>
      <c r="E182" s="350"/>
      <c r="F182" s="78"/>
      <c r="G182" s="350"/>
      <c r="H182" s="78"/>
      <c r="I182" s="350"/>
      <c r="J182" s="78"/>
      <c r="K182" s="350"/>
      <c r="L182" s="78"/>
      <c r="M182" s="350"/>
      <c r="N182" s="78"/>
      <c r="O182" s="350"/>
      <c r="P182" s="78"/>
      <c r="Q182" s="350"/>
      <c r="R182" s="78"/>
      <c r="S182" s="350"/>
      <c r="T182" s="78"/>
      <c r="U182" s="350"/>
      <c r="V182" s="78"/>
      <c r="W182" s="350"/>
    </row>
    <row r="183" spans="1:23" ht="17.100000000000001" customHeight="1" thickBot="1" x14ac:dyDescent="0.3">
      <c r="A183" s="354"/>
      <c r="B183" s="79"/>
      <c r="C183" s="80"/>
      <c r="D183" s="69"/>
      <c r="E183" s="351"/>
      <c r="F183" s="69"/>
      <c r="G183" s="351"/>
      <c r="H183" s="69"/>
      <c r="I183" s="351"/>
      <c r="J183" s="69"/>
      <c r="K183" s="351"/>
      <c r="L183" s="69"/>
      <c r="M183" s="351"/>
      <c r="N183" s="69"/>
      <c r="O183" s="351"/>
      <c r="P183" s="69"/>
      <c r="Q183" s="351"/>
      <c r="R183" s="69"/>
      <c r="S183" s="351"/>
      <c r="T183" s="69"/>
      <c r="U183" s="351"/>
      <c r="V183" s="69"/>
      <c r="W183" s="351"/>
    </row>
    <row r="184" spans="1:23" ht="17.100000000000001" customHeight="1" x14ac:dyDescent="0.25">
      <c r="A184" s="352" t="s">
        <v>2</v>
      </c>
      <c r="B184" s="73"/>
      <c r="C184" s="74"/>
      <c r="D184" s="75"/>
      <c r="E184" s="349"/>
      <c r="F184" s="75"/>
      <c r="G184" s="349"/>
      <c r="H184" s="75"/>
      <c r="I184" s="349"/>
      <c r="J184" s="75"/>
      <c r="K184" s="349"/>
      <c r="L184" s="75"/>
      <c r="M184" s="349"/>
      <c r="N184" s="75"/>
      <c r="O184" s="349"/>
      <c r="P184" s="75"/>
      <c r="Q184" s="349"/>
      <c r="R184" s="75"/>
      <c r="S184" s="349"/>
      <c r="T184" s="75"/>
      <c r="U184" s="349"/>
      <c r="V184" s="75"/>
      <c r="W184" s="349"/>
    </row>
    <row r="185" spans="1:23" ht="17.100000000000001" customHeight="1" x14ac:dyDescent="0.25">
      <c r="A185" s="353"/>
      <c r="B185" s="76"/>
      <c r="C185" s="77"/>
      <c r="D185" s="78"/>
      <c r="E185" s="350"/>
      <c r="F185" s="78"/>
      <c r="G185" s="350"/>
      <c r="H185" s="78"/>
      <c r="I185" s="350"/>
      <c r="J185" s="78"/>
      <c r="K185" s="350"/>
      <c r="L185" s="78"/>
      <c r="M185" s="350"/>
      <c r="N185" s="78"/>
      <c r="O185" s="350"/>
      <c r="P185" s="78"/>
      <c r="Q185" s="350"/>
      <c r="R185" s="78"/>
      <c r="S185" s="350"/>
      <c r="T185" s="78"/>
      <c r="U185" s="350"/>
      <c r="V185" s="78"/>
      <c r="W185" s="350"/>
    </row>
    <row r="186" spans="1:23" ht="17.100000000000001" customHeight="1" thickBot="1" x14ac:dyDescent="0.3">
      <c r="A186" s="354"/>
      <c r="B186" s="79"/>
      <c r="C186" s="80"/>
      <c r="D186" s="69"/>
      <c r="E186" s="351"/>
      <c r="F186" s="69"/>
      <c r="G186" s="351"/>
      <c r="H186" s="69"/>
      <c r="I186" s="351"/>
      <c r="J186" s="69"/>
      <c r="K186" s="351"/>
      <c r="L186" s="69"/>
      <c r="M186" s="351"/>
      <c r="N186" s="69"/>
      <c r="O186" s="351"/>
      <c r="P186" s="69"/>
      <c r="Q186" s="351"/>
      <c r="R186" s="69"/>
      <c r="S186" s="351"/>
      <c r="T186" s="69"/>
      <c r="U186" s="351"/>
      <c r="V186" s="69"/>
      <c r="W186" s="351"/>
    </row>
    <row r="187" spans="1:23" ht="17.100000000000001" customHeight="1" x14ac:dyDescent="0.25">
      <c r="A187" s="352" t="s">
        <v>3</v>
      </c>
      <c r="B187" s="73"/>
      <c r="C187" s="74"/>
      <c r="D187" s="75"/>
      <c r="E187" s="349"/>
      <c r="F187" s="75"/>
      <c r="G187" s="349"/>
      <c r="H187" s="75"/>
      <c r="I187" s="349"/>
      <c r="J187" s="75"/>
      <c r="K187" s="349"/>
      <c r="L187" s="75"/>
      <c r="M187" s="349"/>
      <c r="N187" s="75"/>
      <c r="O187" s="349"/>
      <c r="P187" s="75"/>
      <c r="Q187" s="349"/>
      <c r="R187" s="75"/>
      <c r="S187" s="349"/>
      <c r="T187" s="75"/>
      <c r="U187" s="349"/>
      <c r="V187" s="75"/>
      <c r="W187" s="349"/>
    </row>
    <row r="188" spans="1:23" ht="17.100000000000001" customHeight="1" x14ac:dyDescent="0.25">
      <c r="A188" s="353"/>
      <c r="B188" s="76"/>
      <c r="C188" s="77"/>
      <c r="D188" s="78"/>
      <c r="E188" s="350"/>
      <c r="F188" s="78"/>
      <c r="G188" s="350"/>
      <c r="H188" s="78"/>
      <c r="I188" s="350"/>
      <c r="J188" s="78"/>
      <c r="K188" s="350"/>
      <c r="L188" s="78"/>
      <c r="M188" s="350"/>
      <c r="N188" s="78"/>
      <c r="O188" s="350"/>
      <c r="P188" s="78"/>
      <c r="Q188" s="350"/>
      <c r="R188" s="78"/>
      <c r="S188" s="350"/>
      <c r="T188" s="78"/>
      <c r="U188" s="350"/>
      <c r="V188" s="78"/>
      <c r="W188" s="350"/>
    </row>
    <row r="189" spans="1:23" ht="17.100000000000001" customHeight="1" thickBot="1" x14ac:dyDescent="0.3">
      <c r="A189" s="354"/>
      <c r="B189" s="79"/>
      <c r="C189" s="80"/>
      <c r="D189" s="69"/>
      <c r="E189" s="351"/>
      <c r="F189" s="69"/>
      <c r="G189" s="351"/>
      <c r="H189" s="69"/>
      <c r="I189" s="351"/>
      <c r="J189" s="69"/>
      <c r="K189" s="351"/>
      <c r="L189" s="69"/>
      <c r="M189" s="351"/>
      <c r="N189" s="69"/>
      <c r="O189" s="351"/>
      <c r="P189" s="69"/>
      <c r="Q189" s="351"/>
      <c r="R189" s="69"/>
      <c r="S189" s="351"/>
      <c r="T189" s="69"/>
      <c r="U189" s="351"/>
      <c r="V189" s="69"/>
      <c r="W189" s="351"/>
    </row>
    <row r="190" spans="1:23" ht="17.100000000000001" customHeight="1" x14ac:dyDescent="0.25">
      <c r="A190" s="352" t="s">
        <v>11</v>
      </c>
      <c r="B190" s="73"/>
      <c r="C190" s="74"/>
      <c r="D190" s="75"/>
      <c r="E190" s="349"/>
      <c r="F190" s="75"/>
      <c r="G190" s="349"/>
      <c r="H190" s="75"/>
      <c r="I190" s="349"/>
      <c r="J190" s="75"/>
      <c r="K190" s="349"/>
      <c r="L190" s="75"/>
      <c r="M190" s="349"/>
      <c r="N190" s="75"/>
      <c r="O190" s="349"/>
      <c r="P190" s="75"/>
      <c r="Q190" s="349"/>
      <c r="R190" s="75"/>
      <c r="S190" s="349"/>
      <c r="T190" s="75"/>
      <c r="U190" s="349"/>
      <c r="V190" s="75"/>
      <c r="W190" s="349"/>
    </row>
    <row r="191" spans="1:23" ht="17.100000000000001" customHeight="1" x14ac:dyDescent="0.25">
      <c r="A191" s="353"/>
      <c r="B191" s="76"/>
      <c r="C191" s="77"/>
      <c r="D191" s="78"/>
      <c r="E191" s="350"/>
      <c r="F191" s="78"/>
      <c r="G191" s="350"/>
      <c r="H191" s="78"/>
      <c r="I191" s="350"/>
      <c r="J191" s="78"/>
      <c r="K191" s="350"/>
      <c r="L191" s="78"/>
      <c r="M191" s="350"/>
      <c r="N191" s="78"/>
      <c r="O191" s="350"/>
      <c r="P191" s="78"/>
      <c r="Q191" s="350"/>
      <c r="R191" s="78"/>
      <c r="S191" s="350"/>
      <c r="T191" s="78"/>
      <c r="U191" s="350"/>
      <c r="V191" s="78"/>
      <c r="W191" s="350"/>
    </row>
    <row r="192" spans="1:23" ht="17.100000000000001" customHeight="1" thickBot="1" x14ac:dyDescent="0.3">
      <c r="A192" s="354"/>
      <c r="B192" s="79"/>
      <c r="C192" s="80"/>
      <c r="D192" s="69"/>
      <c r="E192" s="351"/>
      <c r="F192" s="69"/>
      <c r="G192" s="351"/>
      <c r="H192" s="69"/>
      <c r="I192" s="351"/>
      <c r="J192" s="69"/>
      <c r="K192" s="351"/>
      <c r="L192" s="69"/>
      <c r="M192" s="351"/>
      <c r="N192" s="69"/>
      <c r="O192" s="351"/>
      <c r="P192" s="69"/>
      <c r="Q192" s="351"/>
      <c r="R192" s="69"/>
      <c r="S192" s="351"/>
      <c r="T192" s="69"/>
      <c r="U192" s="351"/>
      <c r="V192" s="69"/>
      <c r="W192" s="351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7">
        <f>VLOOKUP(B176,Schlüssel!$A$5:$K$14,3)</f>
        <v>4</v>
      </c>
      <c r="E196" s="347"/>
      <c r="F196" s="347">
        <f>VLOOKUP(B176,Schlüssel!$A$5:$K$14,4)</f>
        <v>6</v>
      </c>
      <c r="G196" s="347"/>
      <c r="H196" s="347">
        <f>VLOOKUP(B176,Schlüssel!$A$5:$K$14,5)</f>
        <v>10</v>
      </c>
      <c r="I196" s="347"/>
      <c r="J196" s="347">
        <f>VLOOKUP(B176,Schlüssel!$A$5:$K$14,6)</f>
        <v>2</v>
      </c>
      <c r="K196" s="347"/>
      <c r="L196" s="347">
        <f>VLOOKUP(B176,Schlüssel!$A$5:$K$14,7)</f>
        <v>5</v>
      </c>
      <c r="M196" s="347"/>
      <c r="N196" s="347">
        <f>VLOOKUP(B176,Schlüssel!$A$5:$K$14,8)</f>
        <v>1</v>
      </c>
      <c r="O196" s="347"/>
      <c r="P196" s="347">
        <f>VLOOKUP(B176,Schlüssel!$A$5:$K$14,9)</f>
        <v>9</v>
      </c>
      <c r="Q196" s="347"/>
      <c r="R196" s="347">
        <f>VLOOKUP(B176,Schlüssel!$A$5:$K$14,10)</f>
        <v>8</v>
      </c>
      <c r="S196" s="347"/>
      <c r="T196" s="347">
        <f>VLOOKUP(B176,Schlüssel!$A$5:$K$14,11)</f>
        <v>3</v>
      </c>
      <c r="U196" s="347"/>
      <c r="V196" s="348"/>
      <c r="W196" s="348"/>
    </row>
    <row r="197" spans="1:29" ht="28.5" customHeight="1" x14ac:dyDescent="0.25">
      <c r="B197" s="90"/>
      <c r="C197" s="86"/>
      <c r="D197" s="344" t="str">
        <f>VLOOKUP(D196,Schlüssel!$A$5:$K$14,2)</f>
        <v>SG DJK Rimpar</v>
      </c>
      <c r="E197" s="345"/>
      <c r="F197" s="344" t="str">
        <f>VLOOKUP(F196,Schlüssel!$A$5:$K$14,2)</f>
        <v>SG Rottendorf 1</v>
      </c>
      <c r="G197" s="345"/>
      <c r="H197" s="344" t="str">
        <f>VLOOKUP(H196,Schlüssel!$A$5:$K$14,2)</f>
        <v>High Roller Rosenheim 1</v>
      </c>
      <c r="I197" s="345"/>
      <c r="J197" s="344" t="str">
        <f>VLOOKUP(J196,Schlüssel!$A$5:$K$14,2)</f>
        <v>Bajuwaren München 1</v>
      </c>
      <c r="K197" s="345"/>
      <c r="L197" s="344" t="str">
        <f>VLOOKUP(L196,Schlüssel!$A$5:$K$14,2)</f>
        <v>RW Lichtenhof Stein 1</v>
      </c>
      <c r="M197" s="345"/>
      <c r="N197" s="344" t="str">
        <f>VLOOKUP(N196,Schlüssel!$A$5:$K$14,2)</f>
        <v>BC Comet Nürnberg</v>
      </c>
      <c r="O197" s="345"/>
      <c r="P197" s="344" t="str">
        <f>VLOOKUP(P196,Schlüssel!$A$5:$K$14,2)</f>
        <v>Bowlinghaus Bamberg 1</v>
      </c>
      <c r="Q197" s="345"/>
      <c r="R197" s="344" t="str">
        <f>VLOOKUP(R196,Schlüssel!$A$5:$K$14,2)</f>
        <v>BC EMAX Unterföhring 2</v>
      </c>
      <c r="S197" s="345"/>
      <c r="T197" s="344" t="str">
        <f>VLOOKUP(T196,Schlüssel!$A$5:$K$14,2)</f>
        <v>BK München 3</v>
      </c>
      <c r="U197" s="345"/>
      <c r="V197" s="346"/>
      <c r="W197" s="346"/>
    </row>
    <row r="198" spans="1:29" ht="12" customHeight="1" x14ac:dyDescent="0.25">
      <c r="B198" s="90"/>
      <c r="C198" s="86"/>
      <c r="D198" s="342"/>
      <c r="E198" s="342"/>
      <c r="F198" s="342"/>
      <c r="G198" s="342"/>
      <c r="H198" s="342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3"/>
      <c r="V198" s="303"/>
      <c r="W198" s="303"/>
    </row>
    <row r="199" spans="1:29" ht="15.9" customHeight="1" x14ac:dyDescent="0.25">
      <c r="B199" s="91" t="s">
        <v>0</v>
      </c>
      <c r="C199" s="92"/>
      <c r="D199" s="340"/>
      <c r="E199" s="340"/>
      <c r="F199" s="340"/>
      <c r="G199" s="340"/>
      <c r="H199" s="340"/>
      <c r="I199" s="340"/>
      <c r="J199" s="340"/>
      <c r="K199" s="340"/>
      <c r="L199" s="340"/>
      <c r="M199" s="340"/>
      <c r="N199" s="340"/>
      <c r="O199" s="340"/>
      <c r="P199" s="340"/>
      <c r="Q199" s="340"/>
      <c r="R199" s="340"/>
      <c r="S199" s="340"/>
      <c r="T199" s="340"/>
      <c r="U199" s="340"/>
      <c r="V199" s="341"/>
      <c r="W199" s="341"/>
    </row>
    <row r="200" spans="1:29" ht="15.9" customHeight="1" x14ac:dyDescent="0.25">
      <c r="B200" s="91" t="s">
        <v>2</v>
      </c>
      <c r="C200" s="92"/>
      <c r="D200" s="340"/>
      <c r="E200" s="340"/>
      <c r="F200" s="340"/>
      <c r="G200" s="340"/>
      <c r="H200" s="340"/>
      <c r="I200" s="340"/>
      <c r="J200" s="340"/>
      <c r="K200" s="340"/>
      <c r="L200" s="340"/>
      <c r="M200" s="340"/>
      <c r="N200" s="340"/>
      <c r="O200" s="340"/>
      <c r="P200" s="340"/>
      <c r="Q200" s="340"/>
      <c r="R200" s="340"/>
      <c r="S200" s="340"/>
      <c r="T200" s="340"/>
      <c r="U200" s="340"/>
      <c r="V200" s="341"/>
      <c r="W200" s="341"/>
    </row>
    <row r="201" spans="1:29" ht="15.9" customHeight="1" x14ac:dyDescent="0.25">
      <c r="B201" s="91" t="s">
        <v>3</v>
      </c>
      <c r="C201" s="92"/>
      <c r="D201" s="340"/>
      <c r="E201" s="340"/>
      <c r="F201" s="340"/>
      <c r="G201" s="340"/>
      <c r="H201" s="340"/>
      <c r="I201" s="340"/>
      <c r="J201" s="340"/>
      <c r="K201" s="340"/>
      <c r="L201" s="340"/>
      <c r="M201" s="340"/>
      <c r="N201" s="340"/>
      <c r="O201" s="340"/>
      <c r="P201" s="340"/>
      <c r="Q201" s="340"/>
      <c r="R201" s="340"/>
      <c r="S201" s="340"/>
      <c r="T201" s="340"/>
      <c r="U201" s="340"/>
      <c r="V201" s="341"/>
      <c r="W201" s="341"/>
    </row>
    <row r="202" spans="1:29" ht="15.9" customHeight="1" x14ac:dyDescent="0.25">
      <c r="B202" s="91" t="s">
        <v>11</v>
      </c>
      <c r="C202" s="92"/>
      <c r="D202" s="340"/>
      <c r="E202" s="340"/>
      <c r="F202" s="340"/>
      <c r="G202" s="340"/>
      <c r="H202" s="340"/>
      <c r="I202" s="340"/>
      <c r="J202" s="340"/>
      <c r="K202" s="340"/>
      <c r="L202" s="340"/>
      <c r="M202" s="340"/>
      <c r="N202" s="340"/>
      <c r="O202" s="340"/>
      <c r="P202" s="340"/>
      <c r="Q202" s="340"/>
      <c r="R202" s="340"/>
      <c r="S202" s="340"/>
      <c r="T202" s="340"/>
      <c r="U202" s="340"/>
      <c r="V202" s="341"/>
      <c r="W202" s="341"/>
    </row>
    <row r="203" spans="1:29" ht="15.9" customHeight="1" x14ac:dyDescent="0.25">
      <c r="B203" s="93" t="s">
        <v>1799</v>
      </c>
      <c r="C203" s="94"/>
      <c r="D203" s="339"/>
      <c r="E203" s="339"/>
      <c r="F203" s="339"/>
      <c r="G203" s="339"/>
      <c r="H203" s="339"/>
      <c r="I203" s="339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292"/>
      <c r="W203" s="292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0" t="str">
        <f>Schlüssel!$C$1</f>
        <v>Bayernliga Herren</v>
      </c>
      <c r="G204" s="360"/>
      <c r="H204" s="360"/>
      <c r="I204" s="360"/>
      <c r="J204" s="360"/>
      <c r="K204" s="360"/>
      <c r="L204" s="360"/>
      <c r="M204" s="360"/>
      <c r="N204" s="360"/>
      <c r="O204" s="360"/>
      <c r="P204" s="45"/>
      <c r="Q204" s="45"/>
      <c r="R204" s="48"/>
      <c r="S204" s="49" t="s">
        <v>1794</v>
      </c>
      <c r="T204" s="50"/>
      <c r="U204" s="361" t="str">
        <f>Schlüssel!$M$1</f>
        <v>12.10./13.10.</v>
      </c>
      <c r="V204" s="362"/>
      <c r="W204" s="363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59" t="str">
        <f>Schlüssel!$C$2</f>
        <v>Unterföhring Dreambowl Palace</v>
      </c>
      <c r="G205" s="359"/>
      <c r="H205" s="359"/>
      <c r="I205" s="359"/>
      <c r="J205" s="359"/>
      <c r="K205" s="359"/>
      <c r="L205" s="359"/>
      <c r="M205" s="359"/>
      <c r="N205" s="359"/>
      <c r="O205" s="359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55" t="s">
        <v>1800</v>
      </c>
      <c r="E208" s="356"/>
      <c r="F208" s="355" t="s">
        <v>1801</v>
      </c>
      <c r="G208" s="356"/>
      <c r="H208" s="355" t="s">
        <v>1802</v>
      </c>
      <c r="I208" s="356"/>
      <c r="J208" s="355" t="s">
        <v>1803</v>
      </c>
      <c r="K208" s="356"/>
      <c r="L208" s="355" t="s">
        <v>1804</v>
      </c>
      <c r="M208" s="356"/>
      <c r="N208" s="355" t="s">
        <v>1805</v>
      </c>
      <c r="O208" s="356"/>
      <c r="P208" s="355" t="s">
        <v>1806</v>
      </c>
      <c r="Q208" s="356"/>
      <c r="R208" s="355" t="s">
        <v>1807</v>
      </c>
      <c r="S208" s="356"/>
      <c r="T208" s="355" t="s">
        <v>1808</v>
      </c>
      <c r="U208" s="356"/>
      <c r="V208" s="357" t="s">
        <v>1799</v>
      </c>
      <c r="W208" s="358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2" t="s">
        <v>0</v>
      </c>
      <c r="B210" s="73"/>
      <c r="C210" s="74"/>
      <c r="D210" s="75"/>
      <c r="E210" s="349"/>
      <c r="F210" s="75"/>
      <c r="G210" s="349"/>
      <c r="H210" s="75"/>
      <c r="I210" s="349"/>
      <c r="J210" s="75"/>
      <c r="K210" s="349"/>
      <c r="L210" s="75"/>
      <c r="M210" s="349"/>
      <c r="N210" s="75"/>
      <c r="O210" s="349"/>
      <c r="P210" s="75"/>
      <c r="Q210" s="349"/>
      <c r="R210" s="75"/>
      <c r="S210" s="349"/>
      <c r="T210" s="75"/>
      <c r="U210" s="349"/>
      <c r="V210" s="75"/>
      <c r="W210" s="349"/>
    </row>
    <row r="211" spans="1:23" ht="17.100000000000001" customHeight="1" x14ac:dyDescent="0.25">
      <c r="A211" s="353"/>
      <c r="B211" s="76"/>
      <c r="C211" s="77"/>
      <c r="D211" s="78"/>
      <c r="E211" s="350"/>
      <c r="F211" s="78"/>
      <c r="G211" s="350"/>
      <c r="H211" s="78"/>
      <c r="I211" s="350"/>
      <c r="J211" s="78"/>
      <c r="K211" s="350"/>
      <c r="L211" s="78"/>
      <c r="M211" s="350"/>
      <c r="N211" s="78"/>
      <c r="O211" s="350"/>
      <c r="P211" s="78"/>
      <c r="Q211" s="350"/>
      <c r="R211" s="78"/>
      <c r="S211" s="350"/>
      <c r="T211" s="78"/>
      <c r="U211" s="350"/>
      <c r="V211" s="78"/>
      <c r="W211" s="350"/>
    </row>
    <row r="212" spans="1:23" ht="17.100000000000001" customHeight="1" thickBot="1" x14ac:dyDescent="0.3">
      <c r="A212" s="354"/>
      <c r="B212" s="79"/>
      <c r="C212" s="80"/>
      <c r="D212" s="69"/>
      <c r="E212" s="351"/>
      <c r="F212" s="69"/>
      <c r="G212" s="351"/>
      <c r="H212" s="69"/>
      <c r="I212" s="351"/>
      <c r="J212" s="69"/>
      <c r="K212" s="351"/>
      <c r="L212" s="69"/>
      <c r="M212" s="351"/>
      <c r="N212" s="69"/>
      <c r="O212" s="351"/>
      <c r="P212" s="69"/>
      <c r="Q212" s="351"/>
      <c r="R212" s="69"/>
      <c r="S212" s="351"/>
      <c r="T212" s="69"/>
      <c r="U212" s="351"/>
      <c r="V212" s="69"/>
      <c r="W212" s="351"/>
    </row>
    <row r="213" spans="1:23" ht="17.100000000000001" customHeight="1" x14ac:dyDescent="0.25">
      <c r="A213" s="352" t="s">
        <v>2</v>
      </c>
      <c r="B213" s="73"/>
      <c r="C213" s="74"/>
      <c r="D213" s="75"/>
      <c r="E213" s="349"/>
      <c r="F213" s="75"/>
      <c r="G213" s="349"/>
      <c r="H213" s="75"/>
      <c r="I213" s="349"/>
      <c r="J213" s="75"/>
      <c r="K213" s="349"/>
      <c r="L213" s="75"/>
      <c r="M213" s="349"/>
      <c r="N213" s="75"/>
      <c r="O213" s="349"/>
      <c r="P213" s="75"/>
      <c r="Q213" s="349"/>
      <c r="R213" s="75"/>
      <c r="S213" s="349"/>
      <c r="T213" s="75"/>
      <c r="U213" s="349"/>
      <c r="V213" s="75"/>
      <c r="W213" s="349"/>
    </row>
    <row r="214" spans="1:23" ht="17.100000000000001" customHeight="1" x14ac:dyDescent="0.25">
      <c r="A214" s="353"/>
      <c r="B214" s="76"/>
      <c r="C214" s="77"/>
      <c r="D214" s="78"/>
      <c r="E214" s="350"/>
      <c r="F214" s="78"/>
      <c r="G214" s="350"/>
      <c r="H214" s="78"/>
      <c r="I214" s="350"/>
      <c r="J214" s="78"/>
      <c r="K214" s="350"/>
      <c r="L214" s="78"/>
      <c r="M214" s="350"/>
      <c r="N214" s="78"/>
      <c r="O214" s="350"/>
      <c r="P214" s="78"/>
      <c r="Q214" s="350"/>
      <c r="R214" s="78"/>
      <c r="S214" s="350"/>
      <c r="T214" s="78"/>
      <c r="U214" s="350"/>
      <c r="V214" s="78"/>
      <c r="W214" s="350"/>
    </row>
    <row r="215" spans="1:23" ht="17.100000000000001" customHeight="1" thickBot="1" x14ac:dyDescent="0.3">
      <c r="A215" s="354"/>
      <c r="B215" s="79"/>
      <c r="C215" s="80"/>
      <c r="D215" s="69"/>
      <c r="E215" s="351"/>
      <c r="F215" s="69"/>
      <c r="G215" s="351"/>
      <c r="H215" s="69"/>
      <c r="I215" s="351"/>
      <c r="J215" s="69"/>
      <c r="K215" s="351"/>
      <c r="L215" s="69"/>
      <c r="M215" s="351"/>
      <c r="N215" s="69"/>
      <c r="O215" s="351"/>
      <c r="P215" s="69"/>
      <c r="Q215" s="351"/>
      <c r="R215" s="69"/>
      <c r="S215" s="351"/>
      <c r="T215" s="69"/>
      <c r="U215" s="351"/>
      <c r="V215" s="69"/>
      <c r="W215" s="351"/>
    </row>
    <row r="216" spans="1:23" ht="17.100000000000001" customHeight="1" x14ac:dyDescent="0.25">
      <c r="A216" s="352" t="s">
        <v>3</v>
      </c>
      <c r="B216" s="73"/>
      <c r="C216" s="74"/>
      <c r="D216" s="75"/>
      <c r="E216" s="349"/>
      <c r="F216" s="75"/>
      <c r="G216" s="349"/>
      <c r="H216" s="75"/>
      <c r="I216" s="349"/>
      <c r="J216" s="75"/>
      <c r="K216" s="349"/>
      <c r="L216" s="75"/>
      <c r="M216" s="349"/>
      <c r="N216" s="75"/>
      <c r="O216" s="349"/>
      <c r="P216" s="75"/>
      <c r="Q216" s="349"/>
      <c r="R216" s="75"/>
      <c r="S216" s="349"/>
      <c r="T216" s="75"/>
      <c r="U216" s="349"/>
      <c r="V216" s="75"/>
      <c r="W216" s="349"/>
    </row>
    <row r="217" spans="1:23" ht="17.100000000000001" customHeight="1" x14ac:dyDescent="0.25">
      <c r="A217" s="353"/>
      <c r="B217" s="76"/>
      <c r="C217" s="77"/>
      <c r="D217" s="78"/>
      <c r="E217" s="350"/>
      <c r="F217" s="78"/>
      <c r="G217" s="350"/>
      <c r="H217" s="78"/>
      <c r="I217" s="350"/>
      <c r="J217" s="78"/>
      <c r="K217" s="350"/>
      <c r="L217" s="78"/>
      <c r="M217" s="350"/>
      <c r="N217" s="78"/>
      <c r="O217" s="350"/>
      <c r="P217" s="78"/>
      <c r="Q217" s="350"/>
      <c r="R217" s="78"/>
      <c r="S217" s="350"/>
      <c r="T217" s="78"/>
      <c r="U217" s="350"/>
      <c r="V217" s="78"/>
      <c r="W217" s="350"/>
    </row>
    <row r="218" spans="1:23" ht="17.100000000000001" customHeight="1" thickBot="1" x14ac:dyDescent="0.3">
      <c r="A218" s="354"/>
      <c r="B218" s="79"/>
      <c r="C218" s="80"/>
      <c r="D218" s="69"/>
      <c r="E218" s="351"/>
      <c r="F218" s="69"/>
      <c r="G218" s="351"/>
      <c r="H218" s="69"/>
      <c r="I218" s="351"/>
      <c r="J218" s="69"/>
      <c r="K218" s="351"/>
      <c r="L218" s="69"/>
      <c r="M218" s="351"/>
      <c r="N218" s="69"/>
      <c r="O218" s="351"/>
      <c r="P218" s="69"/>
      <c r="Q218" s="351"/>
      <c r="R218" s="69"/>
      <c r="S218" s="351"/>
      <c r="T218" s="69"/>
      <c r="U218" s="351"/>
      <c r="V218" s="69"/>
      <c r="W218" s="351"/>
    </row>
    <row r="219" spans="1:23" ht="17.100000000000001" customHeight="1" x14ac:dyDescent="0.25">
      <c r="A219" s="352" t="s">
        <v>11</v>
      </c>
      <c r="B219" s="73"/>
      <c r="C219" s="74"/>
      <c r="D219" s="75"/>
      <c r="E219" s="349"/>
      <c r="F219" s="75"/>
      <c r="G219" s="349"/>
      <c r="H219" s="75"/>
      <c r="I219" s="349"/>
      <c r="J219" s="75"/>
      <c r="K219" s="349"/>
      <c r="L219" s="75"/>
      <c r="M219" s="349"/>
      <c r="N219" s="75"/>
      <c r="O219" s="349"/>
      <c r="P219" s="75"/>
      <c r="Q219" s="349"/>
      <c r="R219" s="75"/>
      <c r="S219" s="349"/>
      <c r="T219" s="75"/>
      <c r="U219" s="349"/>
      <c r="V219" s="75"/>
      <c r="W219" s="349"/>
    </row>
    <row r="220" spans="1:23" ht="17.100000000000001" customHeight="1" x14ac:dyDescent="0.25">
      <c r="A220" s="353"/>
      <c r="B220" s="76"/>
      <c r="C220" s="77"/>
      <c r="D220" s="78"/>
      <c r="E220" s="350"/>
      <c r="F220" s="78"/>
      <c r="G220" s="350"/>
      <c r="H220" s="78"/>
      <c r="I220" s="350"/>
      <c r="J220" s="78"/>
      <c r="K220" s="350"/>
      <c r="L220" s="78"/>
      <c r="M220" s="350"/>
      <c r="N220" s="78"/>
      <c r="O220" s="350"/>
      <c r="P220" s="78"/>
      <c r="Q220" s="350"/>
      <c r="R220" s="78"/>
      <c r="S220" s="350"/>
      <c r="T220" s="78"/>
      <c r="U220" s="350"/>
      <c r="V220" s="78"/>
      <c r="W220" s="350"/>
    </row>
    <row r="221" spans="1:23" ht="17.100000000000001" customHeight="1" thickBot="1" x14ac:dyDescent="0.3">
      <c r="A221" s="354"/>
      <c r="B221" s="79"/>
      <c r="C221" s="80"/>
      <c r="D221" s="69"/>
      <c r="E221" s="351"/>
      <c r="F221" s="69"/>
      <c r="G221" s="351"/>
      <c r="H221" s="69"/>
      <c r="I221" s="351"/>
      <c r="J221" s="69"/>
      <c r="K221" s="351"/>
      <c r="L221" s="69"/>
      <c r="M221" s="351"/>
      <c r="N221" s="69"/>
      <c r="O221" s="351"/>
      <c r="P221" s="69"/>
      <c r="Q221" s="351"/>
      <c r="R221" s="69"/>
      <c r="S221" s="351"/>
      <c r="T221" s="69"/>
      <c r="U221" s="351"/>
      <c r="V221" s="69"/>
      <c r="W221" s="351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7">
        <f>VLOOKUP(B205,Schlüssel!$A$5:$K$14,3)</f>
        <v>10</v>
      </c>
      <c r="E225" s="347"/>
      <c r="F225" s="347">
        <f>VLOOKUP(B205,Schlüssel!$A$5:$K$14,4)</f>
        <v>5</v>
      </c>
      <c r="G225" s="347"/>
      <c r="H225" s="347">
        <f>VLOOKUP(B205,Schlüssel!$A$5:$K$14,5)</f>
        <v>2</v>
      </c>
      <c r="I225" s="347"/>
      <c r="J225" s="347">
        <f>VLOOKUP(B205,Schlüssel!$A$5:$K$14,6)</f>
        <v>6</v>
      </c>
      <c r="K225" s="347"/>
      <c r="L225" s="347">
        <f>VLOOKUP(B205,Schlüssel!$A$5:$K$14,7)</f>
        <v>9</v>
      </c>
      <c r="M225" s="347"/>
      <c r="N225" s="347">
        <f>VLOOKUP(B205,Schlüssel!$A$5:$K$14,8)</f>
        <v>4</v>
      </c>
      <c r="O225" s="347"/>
      <c r="P225" s="347">
        <f>VLOOKUP(B205,Schlüssel!$A$5:$K$14,9)</f>
        <v>3</v>
      </c>
      <c r="Q225" s="347"/>
      <c r="R225" s="347">
        <f>VLOOKUP(B205,Schlüssel!$A$5:$K$14,10)</f>
        <v>7</v>
      </c>
      <c r="S225" s="347"/>
      <c r="T225" s="347">
        <f>VLOOKUP(B205,Schlüssel!$A$5:$K$14,11)</f>
        <v>1</v>
      </c>
      <c r="U225" s="347"/>
      <c r="V225" s="348"/>
      <c r="W225" s="348"/>
    </row>
    <row r="226" spans="1:29" ht="28.5" customHeight="1" x14ac:dyDescent="0.25">
      <c r="B226" s="90"/>
      <c r="C226" s="86"/>
      <c r="D226" s="344" t="str">
        <f>VLOOKUP(D225,Schlüssel!$A$5:$K$14,2)</f>
        <v>High Roller Rosenheim 1</v>
      </c>
      <c r="E226" s="345"/>
      <c r="F226" s="344" t="str">
        <f>VLOOKUP(F225,Schlüssel!$A$5:$K$14,2)</f>
        <v>RW Lichtenhof Stein 1</v>
      </c>
      <c r="G226" s="345"/>
      <c r="H226" s="344" t="str">
        <f>VLOOKUP(H225,Schlüssel!$A$5:$K$14,2)</f>
        <v>Bajuwaren München 1</v>
      </c>
      <c r="I226" s="345"/>
      <c r="J226" s="344" t="str">
        <f>VLOOKUP(J225,Schlüssel!$A$5:$K$14,2)</f>
        <v>SG Rottendorf 1</v>
      </c>
      <c r="K226" s="345"/>
      <c r="L226" s="344" t="str">
        <f>VLOOKUP(L225,Schlüssel!$A$5:$K$14,2)</f>
        <v>Bowlinghaus Bamberg 1</v>
      </c>
      <c r="M226" s="345"/>
      <c r="N226" s="344" t="str">
        <f>VLOOKUP(N225,Schlüssel!$A$5:$K$14,2)</f>
        <v>SG DJK Rimpar</v>
      </c>
      <c r="O226" s="345"/>
      <c r="P226" s="344" t="str">
        <f>VLOOKUP(P225,Schlüssel!$A$5:$K$14,2)</f>
        <v>BK München 3</v>
      </c>
      <c r="Q226" s="345"/>
      <c r="R226" s="344" t="str">
        <f>VLOOKUP(R225,Schlüssel!$A$5:$K$14,2)</f>
        <v>Schanzer Ingolstadt 1</v>
      </c>
      <c r="S226" s="345"/>
      <c r="T226" s="344" t="str">
        <f>VLOOKUP(T225,Schlüssel!$A$5:$K$14,2)</f>
        <v>BC Comet Nürnberg</v>
      </c>
      <c r="U226" s="345"/>
      <c r="V226" s="346"/>
      <c r="W226" s="346"/>
    </row>
    <row r="227" spans="1:29" ht="12" customHeight="1" x14ac:dyDescent="0.25">
      <c r="B227" s="90"/>
      <c r="C227" s="86"/>
      <c r="D227" s="342"/>
      <c r="E227" s="342"/>
      <c r="F227" s="342"/>
      <c r="G227" s="342"/>
      <c r="H227" s="342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3"/>
      <c r="V227" s="303"/>
      <c r="W227" s="303"/>
    </row>
    <row r="228" spans="1:29" ht="15.9" customHeight="1" x14ac:dyDescent="0.25">
      <c r="B228" s="91" t="s">
        <v>0</v>
      </c>
      <c r="C228" s="92"/>
      <c r="D228" s="340"/>
      <c r="E228" s="340"/>
      <c r="F228" s="340"/>
      <c r="G228" s="340"/>
      <c r="H228" s="340"/>
      <c r="I228" s="340"/>
      <c r="J228" s="340"/>
      <c r="K228" s="340"/>
      <c r="L228" s="340"/>
      <c r="M228" s="340"/>
      <c r="N228" s="340"/>
      <c r="O228" s="340"/>
      <c r="P228" s="340"/>
      <c r="Q228" s="340"/>
      <c r="R228" s="340"/>
      <c r="S228" s="340"/>
      <c r="T228" s="340"/>
      <c r="U228" s="340"/>
      <c r="V228" s="341"/>
      <c r="W228" s="341"/>
    </row>
    <row r="229" spans="1:29" ht="15.9" customHeight="1" x14ac:dyDescent="0.25">
      <c r="B229" s="91" t="s">
        <v>2</v>
      </c>
      <c r="C229" s="92"/>
      <c r="D229" s="340"/>
      <c r="E229" s="340"/>
      <c r="F229" s="340"/>
      <c r="G229" s="340"/>
      <c r="H229" s="340"/>
      <c r="I229" s="340"/>
      <c r="J229" s="340"/>
      <c r="K229" s="340"/>
      <c r="L229" s="340"/>
      <c r="M229" s="340"/>
      <c r="N229" s="340"/>
      <c r="O229" s="340"/>
      <c r="P229" s="340"/>
      <c r="Q229" s="340"/>
      <c r="R229" s="340"/>
      <c r="S229" s="340"/>
      <c r="T229" s="340"/>
      <c r="U229" s="340"/>
      <c r="V229" s="341"/>
      <c r="W229" s="341"/>
    </row>
    <row r="230" spans="1:29" ht="15.9" customHeight="1" x14ac:dyDescent="0.25">
      <c r="B230" s="91" t="s">
        <v>3</v>
      </c>
      <c r="C230" s="92"/>
      <c r="D230" s="340"/>
      <c r="E230" s="340"/>
      <c r="F230" s="340"/>
      <c r="G230" s="340"/>
      <c r="H230" s="340"/>
      <c r="I230" s="340"/>
      <c r="J230" s="340"/>
      <c r="K230" s="340"/>
      <c r="L230" s="340"/>
      <c r="M230" s="340"/>
      <c r="N230" s="340"/>
      <c r="O230" s="340"/>
      <c r="P230" s="340"/>
      <c r="Q230" s="340"/>
      <c r="R230" s="340"/>
      <c r="S230" s="340"/>
      <c r="T230" s="340"/>
      <c r="U230" s="340"/>
      <c r="V230" s="341"/>
      <c r="W230" s="341"/>
    </row>
    <row r="231" spans="1:29" ht="15.9" customHeight="1" x14ac:dyDescent="0.25">
      <c r="B231" s="91" t="s">
        <v>11</v>
      </c>
      <c r="C231" s="92"/>
      <c r="D231" s="340"/>
      <c r="E231" s="340"/>
      <c r="F231" s="340"/>
      <c r="G231" s="340"/>
      <c r="H231" s="340"/>
      <c r="I231" s="340"/>
      <c r="J231" s="340"/>
      <c r="K231" s="340"/>
      <c r="L231" s="340"/>
      <c r="M231" s="340"/>
      <c r="N231" s="340"/>
      <c r="O231" s="340"/>
      <c r="P231" s="340"/>
      <c r="Q231" s="340"/>
      <c r="R231" s="340"/>
      <c r="S231" s="340"/>
      <c r="T231" s="340"/>
      <c r="U231" s="340"/>
      <c r="V231" s="341"/>
      <c r="W231" s="341"/>
    </row>
    <row r="232" spans="1:29" ht="15.9" customHeight="1" x14ac:dyDescent="0.25">
      <c r="B232" s="93" t="s">
        <v>1799</v>
      </c>
      <c r="C232" s="94"/>
      <c r="D232" s="339"/>
      <c r="E232" s="339"/>
      <c r="F232" s="339"/>
      <c r="G232" s="339"/>
      <c r="H232" s="339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292"/>
      <c r="W232" s="292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0" t="str">
        <f>Schlüssel!$C$1</f>
        <v>Bayernliga Herren</v>
      </c>
      <c r="G233" s="360"/>
      <c r="H233" s="360"/>
      <c r="I233" s="360"/>
      <c r="J233" s="360"/>
      <c r="K233" s="360"/>
      <c r="L233" s="360"/>
      <c r="M233" s="360"/>
      <c r="N233" s="360"/>
      <c r="O233" s="360"/>
      <c r="P233" s="45"/>
      <c r="Q233" s="45"/>
      <c r="R233" s="48"/>
      <c r="S233" s="49" t="s">
        <v>1794</v>
      </c>
      <c r="T233" s="50"/>
      <c r="U233" s="361" t="str">
        <f>Schlüssel!$M$1</f>
        <v>12.10./13.10.</v>
      </c>
      <c r="V233" s="362"/>
      <c r="W233" s="363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59" t="str">
        <f>Schlüssel!$C$2</f>
        <v>Unterföhring Dreambowl Palace</v>
      </c>
      <c r="G234" s="359"/>
      <c r="H234" s="359"/>
      <c r="I234" s="359"/>
      <c r="J234" s="359"/>
      <c r="K234" s="359"/>
      <c r="L234" s="359"/>
      <c r="M234" s="359"/>
      <c r="N234" s="359"/>
      <c r="O234" s="359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55" t="s">
        <v>1800</v>
      </c>
      <c r="E237" s="356"/>
      <c r="F237" s="355" t="s">
        <v>1801</v>
      </c>
      <c r="G237" s="356"/>
      <c r="H237" s="355" t="s">
        <v>1802</v>
      </c>
      <c r="I237" s="356"/>
      <c r="J237" s="355" t="s">
        <v>1803</v>
      </c>
      <c r="K237" s="356"/>
      <c r="L237" s="355" t="s">
        <v>1804</v>
      </c>
      <c r="M237" s="356"/>
      <c r="N237" s="355" t="s">
        <v>1805</v>
      </c>
      <c r="O237" s="356"/>
      <c r="P237" s="355" t="s">
        <v>1806</v>
      </c>
      <c r="Q237" s="356"/>
      <c r="R237" s="355" t="s">
        <v>1807</v>
      </c>
      <c r="S237" s="356"/>
      <c r="T237" s="355" t="s">
        <v>1808</v>
      </c>
      <c r="U237" s="356"/>
      <c r="V237" s="357" t="s">
        <v>1799</v>
      </c>
      <c r="W237" s="358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2" t="s">
        <v>0</v>
      </c>
      <c r="B239" s="73"/>
      <c r="C239" s="74"/>
      <c r="D239" s="75"/>
      <c r="E239" s="349"/>
      <c r="F239" s="75"/>
      <c r="G239" s="349"/>
      <c r="H239" s="75"/>
      <c r="I239" s="349"/>
      <c r="J239" s="75"/>
      <c r="K239" s="349"/>
      <c r="L239" s="75"/>
      <c r="M239" s="349"/>
      <c r="N239" s="75"/>
      <c r="O239" s="349"/>
      <c r="P239" s="75"/>
      <c r="Q239" s="349"/>
      <c r="R239" s="75"/>
      <c r="S239" s="349"/>
      <c r="T239" s="75"/>
      <c r="U239" s="349"/>
      <c r="V239" s="75"/>
      <c r="W239" s="349"/>
    </row>
    <row r="240" spans="1:29" ht="17.100000000000001" customHeight="1" x14ac:dyDescent="0.25">
      <c r="A240" s="353"/>
      <c r="B240" s="76"/>
      <c r="C240" s="77"/>
      <c r="D240" s="78"/>
      <c r="E240" s="350"/>
      <c r="F240" s="78"/>
      <c r="G240" s="350"/>
      <c r="H240" s="78"/>
      <c r="I240" s="350"/>
      <c r="J240" s="78"/>
      <c r="K240" s="350"/>
      <c r="L240" s="78"/>
      <c r="M240" s="350"/>
      <c r="N240" s="78"/>
      <c r="O240" s="350"/>
      <c r="P240" s="78"/>
      <c r="Q240" s="350"/>
      <c r="R240" s="78"/>
      <c r="S240" s="350"/>
      <c r="T240" s="78"/>
      <c r="U240" s="350"/>
      <c r="V240" s="78"/>
      <c r="W240" s="350"/>
    </row>
    <row r="241" spans="1:23" ht="17.100000000000001" customHeight="1" thickBot="1" x14ac:dyDescent="0.3">
      <c r="A241" s="354"/>
      <c r="B241" s="79"/>
      <c r="C241" s="80"/>
      <c r="D241" s="69"/>
      <c r="E241" s="351"/>
      <c r="F241" s="69"/>
      <c r="G241" s="351"/>
      <c r="H241" s="69"/>
      <c r="I241" s="351"/>
      <c r="J241" s="69"/>
      <c r="K241" s="351"/>
      <c r="L241" s="69"/>
      <c r="M241" s="351"/>
      <c r="N241" s="69"/>
      <c r="O241" s="351"/>
      <c r="P241" s="69"/>
      <c r="Q241" s="351"/>
      <c r="R241" s="69"/>
      <c r="S241" s="351"/>
      <c r="T241" s="69"/>
      <c r="U241" s="351"/>
      <c r="V241" s="69"/>
      <c r="W241" s="351"/>
    </row>
    <row r="242" spans="1:23" ht="17.100000000000001" customHeight="1" x14ac:dyDescent="0.25">
      <c r="A242" s="352" t="s">
        <v>2</v>
      </c>
      <c r="B242" s="73"/>
      <c r="C242" s="74"/>
      <c r="D242" s="75"/>
      <c r="E242" s="349"/>
      <c r="F242" s="75"/>
      <c r="G242" s="349"/>
      <c r="H242" s="75"/>
      <c r="I242" s="349"/>
      <c r="J242" s="75"/>
      <c r="K242" s="349"/>
      <c r="L242" s="75"/>
      <c r="M242" s="349"/>
      <c r="N242" s="75"/>
      <c r="O242" s="349"/>
      <c r="P242" s="75"/>
      <c r="Q242" s="349"/>
      <c r="R242" s="75"/>
      <c r="S242" s="349"/>
      <c r="T242" s="75"/>
      <c r="U242" s="349"/>
      <c r="V242" s="75"/>
      <c r="W242" s="349"/>
    </row>
    <row r="243" spans="1:23" ht="17.100000000000001" customHeight="1" x14ac:dyDescent="0.25">
      <c r="A243" s="353"/>
      <c r="B243" s="76"/>
      <c r="C243" s="77"/>
      <c r="D243" s="78"/>
      <c r="E243" s="350"/>
      <c r="F243" s="78"/>
      <c r="G243" s="350"/>
      <c r="H243" s="78"/>
      <c r="I243" s="350"/>
      <c r="J243" s="78"/>
      <c r="K243" s="350"/>
      <c r="L243" s="78"/>
      <c r="M243" s="350"/>
      <c r="N243" s="78"/>
      <c r="O243" s="350"/>
      <c r="P243" s="78"/>
      <c r="Q243" s="350"/>
      <c r="R243" s="78"/>
      <c r="S243" s="350"/>
      <c r="T243" s="78"/>
      <c r="U243" s="350"/>
      <c r="V243" s="78"/>
      <c r="W243" s="350"/>
    </row>
    <row r="244" spans="1:23" ht="17.100000000000001" customHeight="1" thickBot="1" x14ac:dyDescent="0.3">
      <c r="A244" s="354"/>
      <c r="B244" s="79"/>
      <c r="C244" s="80"/>
      <c r="D244" s="69"/>
      <c r="E244" s="351"/>
      <c r="F244" s="69"/>
      <c r="G244" s="351"/>
      <c r="H244" s="69"/>
      <c r="I244" s="351"/>
      <c r="J244" s="69"/>
      <c r="K244" s="351"/>
      <c r="L244" s="69"/>
      <c r="M244" s="351"/>
      <c r="N244" s="69"/>
      <c r="O244" s="351"/>
      <c r="P244" s="69"/>
      <c r="Q244" s="351"/>
      <c r="R244" s="69"/>
      <c r="S244" s="351"/>
      <c r="T244" s="69"/>
      <c r="U244" s="351"/>
      <c r="V244" s="69"/>
      <c r="W244" s="351"/>
    </row>
    <row r="245" spans="1:23" ht="17.100000000000001" customHeight="1" x14ac:dyDescent="0.25">
      <c r="A245" s="352" t="s">
        <v>3</v>
      </c>
      <c r="B245" s="73"/>
      <c r="C245" s="74"/>
      <c r="D245" s="75"/>
      <c r="E245" s="349"/>
      <c r="F245" s="75"/>
      <c r="G245" s="349"/>
      <c r="H245" s="75"/>
      <c r="I245" s="349"/>
      <c r="J245" s="75"/>
      <c r="K245" s="349"/>
      <c r="L245" s="75"/>
      <c r="M245" s="349"/>
      <c r="N245" s="75"/>
      <c r="O245" s="349"/>
      <c r="P245" s="75"/>
      <c r="Q245" s="349"/>
      <c r="R245" s="75"/>
      <c r="S245" s="349"/>
      <c r="T245" s="75"/>
      <c r="U245" s="349"/>
      <c r="V245" s="75"/>
      <c r="W245" s="349"/>
    </row>
    <row r="246" spans="1:23" ht="17.100000000000001" customHeight="1" x14ac:dyDescent="0.25">
      <c r="A246" s="353"/>
      <c r="B246" s="76"/>
      <c r="C246" s="77"/>
      <c r="D246" s="78"/>
      <c r="E246" s="350"/>
      <c r="F246" s="78"/>
      <c r="G246" s="350"/>
      <c r="H246" s="78"/>
      <c r="I246" s="350"/>
      <c r="J246" s="78"/>
      <c r="K246" s="350"/>
      <c r="L246" s="78"/>
      <c r="M246" s="350"/>
      <c r="N246" s="78"/>
      <c r="O246" s="350"/>
      <c r="P246" s="78"/>
      <c r="Q246" s="350"/>
      <c r="R246" s="78"/>
      <c r="S246" s="350"/>
      <c r="T246" s="78"/>
      <c r="U246" s="350"/>
      <c r="V246" s="78"/>
      <c r="W246" s="350"/>
    </row>
    <row r="247" spans="1:23" ht="17.100000000000001" customHeight="1" thickBot="1" x14ac:dyDescent="0.3">
      <c r="A247" s="354"/>
      <c r="B247" s="79"/>
      <c r="C247" s="80"/>
      <c r="D247" s="69"/>
      <c r="E247" s="351"/>
      <c r="F247" s="69"/>
      <c r="G247" s="351"/>
      <c r="H247" s="69"/>
      <c r="I247" s="351"/>
      <c r="J247" s="69"/>
      <c r="K247" s="351"/>
      <c r="L247" s="69"/>
      <c r="M247" s="351"/>
      <c r="N247" s="69"/>
      <c r="O247" s="351"/>
      <c r="P247" s="69"/>
      <c r="Q247" s="351"/>
      <c r="R247" s="69"/>
      <c r="S247" s="351"/>
      <c r="T247" s="69"/>
      <c r="U247" s="351"/>
      <c r="V247" s="69"/>
      <c r="W247" s="351"/>
    </row>
    <row r="248" spans="1:23" ht="17.100000000000001" customHeight="1" x14ac:dyDescent="0.25">
      <c r="A248" s="352" t="s">
        <v>11</v>
      </c>
      <c r="B248" s="73"/>
      <c r="C248" s="74"/>
      <c r="D248" s="75"/>
      <c r="E248" s="349"/>
      <c r="F248" s="75"/>
      <c r="G248" s="349"/>
      <c r="H248" s="75"/>
      <c r="I248" s="349"/>
      <c r="J248" s="75"/>
      <c r="K248" s="349"/>
      <c r="L248" s="75"/>
      <c r="M248" s="349"/>
      <c r="N248" s="75"/>
      <c r="O248" s="349"/>
      <c r="P248" s="75"/>
      <c r="Q248" s="349"/>
      <c r="R248" s="75"/>
      <c r="S248" s="349"/>
      <c r="T248" s="75"/>
      <c r="U248" s="349"/>
      <c r="V248" s="75"/>
      <c r="W248" s="349"/>
    </row>
    <row r="249" spans="1:23" ht="17.100000000000001" customHeight="1" x14ac:dyDescent="0.25">
      <c r="A249" s="353"/>
      <c r="B249" s="76"/>
      <c r="C249" s="77"/>
      <c r="D249" s="78"/>
      <c r="E249" s="350"/>
      <c r="F249" s="78"/>
      <c r="G249" s="350"/>
      <c r="H249" s="78"/>
      <c r="I249" s="350"/>
      <c r="J249" s="78"/>
      <c r="K249" s="350"/>
      <c r="L249" s="78"/>
      <c r="M249" s="350"/>
      <c r="N249" s="78"/>
      <c r="O249" s="350"/>
      <c r="P249" s="78"/>
      <c r="Q249" s="350"/>
      <c r="R249" s="78"/>
      <c r="S249" s="350"/>
      <c r="T249" s="78"/>
      <c r="U249" s="350"/>
      <c r="V249" s="78"/>
      <c r="W249" s="350"/>
    </row>
    <row r="250" spans="1:23" ht="17.100000000000001" customHeight="1" thickBot="1" x14ac:dyDescent="0.3">
      <c r="A250" s="354"/>
      <c r="B250" s="79"/>
      <c r="C250" s="80"/>
      <c r="D250" s="69"/>
      <c r="E250" s="351"/>
      <c r="F250" s="69"/>
      <c r="G250" s="351"/>
      <c r="H250" s="69"/>
      <c r="I250" s="351"/>
      <c r="J250" s="69"/>
      <c r="K250" s="351"/>
      <c r="L250" s="69"/>
      <c r="M250" s="351"/>
      <c r="N250" s="69"/>
      <c r="O250" s="351"/>
      <c r="P250" s="69"/>
      <c r="Q250" s="351"/>
      <c r="R250" s="69"/>
      <c r="S250" s="351"/>
      <c r="T250" s="69"/>
      <c r="U250" s="351"/>
      <c r="V250" s="69"/>
      <c r="W250" s="351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7">
        <f>VLOOKUP(B234,Schlüssel!$A$5:$K$14,3)</f>
        <v>5</v>
      </c>
      <c r="E254" s="347"/>
      <c r="F254" s="347">
        <f>VLOOKUP(B234,Schlüssel!$A$5:$K$14,4)</f>
        <v>1</v>
      </c>
      <c r="G254" s="347"/>
      <c r="H254" s="347">
        <f>VLOOKUP(B234,Schlüssel!$A$5:$K$14,5)</f>
        <v>4</v>
      </c>
      <c r="I254" s="347"/>
      <c r="J254" s="347">
        <f>VLOOKUP(B234,Schlüssel!$A$5:$K$14,6)</f>
        <v>3</v>
      </c>
      <c r="K254" s="347"/>
      <c r="L254" s="347">
        <f>VLOOKUP(B234,Schlüssel!$A$5:$K$14,7)</f>
        <v>8</v>
      </c>
      <c r="M254" s="347"/>
      <c r="N254" s="347">
        <f>VLOOKUP(B234,Schlüssel!$A$5:$K$14,8)</f>
        <v>10</v>
      </c>
      <c r="O254" s="347"/>
      <c r="P254" s="347">
        <f>VLOOKUP(B234,Schlüssel!$A$5:$K$14,9)</f>
        <v>7</v>
      </c>
      <c r="Q254" s="347"/>
      <c r="R254" s="347">
        <f>VLOOKUP(B234,Schlüssel!$A$5:$K$14,10)</f>
        <v>6</v>
      </c>
      <c r="S254" s="347"/>
      <c r="T254" s="347">
        <f>VLOOKUP(B234,Schlüssel!$A$5:$K$14,11)</f>
        <v>2</v>
      </c>
      <c r="U254" s="347"/>
      <c r="V254" s="348"/>
      <c r="W254" s="348"/>
    </row>
    <row r="255" spans="1:23" ht="28.5" customHeight="1" x14ac:dyDescent="0.25">
      <c r="B255" s="90"/>
      <c r="C255" s="86"/>
      <c r="D255" s="344" t="str">
        <f>VLOOKUP(D254,Schlüssel!$A$5:$K$14,2)</f>
        <v>RW Lichtenhof Stein 1</v>
      </c>
      <c r="E255" s="345"/>
      <c r="F255" s="344" t="str">
        <f>VLOOKUP(F254,Schlüssel!$A$5:$K$14,2)</f>
        <v>BC Comet Nürnberg</v>
      </c>
      <c r="G255" s="345"/>
      <c r="H255" s="344" t="str">
        <f>VLOOKUP(H254,Schlüssel!$A$5:$K$14,2)</f>
        <v>SG DJK Rimpar</v>
      </c>
      <c r="I255" s="345"/>
      <c r="J255" s="344" t="str">
        <f>VLOOKUP(J254,Schlüssel!$A$5:$K$14,2)</f>
        <v>BK München 3</v>
      </c>
      <c r="K255" s="345"/>
      <c r="L255" s="344" t="str">
        <f>VLOOKUP(L254,Schlüssel!$A$5:$K$14,2)</f>
        <v>BC EMAX Unterföhring 2</v>
      </c>
      <c r="M255" s="345"/>
      <c r="N255" s="344" t="str">
        <f>VLOOKUP(N254,Schlüssel!$A$5:$K$14,2)</f>
        <v>High Roller Rosenheim 1</v>
      </c>
      <c r="O255" s="345"/>
      <c r="P255" s="344" t="str">
        <f>VLOOKUP(P254,Schlüssel!$A$5:$K$14,2)</f>
        <v>Schanzer Ingolstadt 1</v>
      </c>
      <c r="Q255" s="345"/>
      <c r="R255" s="344" t="str">
        <f>VLOOKUP(R254,Schlüssel!$A$5:$K$14,2)</f>
        <v>SG Rottendorf 1</v>
      </c>
      <c r="S255" s="345"/>
      <c r="T255" s="344" t="str">
        <f>VLOOKUP(T254,Schlüssel!$A$5:$K$14,2)</f>
        <v>Bajuwaren München 1</v>
      </c>
      <c r="U255" s="345"/>
      <c r="V255" s="346"/>
      <c r="W255" s="346"/>
    </row>
    <row r="256" spans="1:23" ht="12" customHeight="1" x14ac:dyDescent="0.25">
      <c r="B256" s="90"/>
      <c r="C256" s="86"/>
      <c r="D256" s="342"/>
      <c r="E256" s="342"/>
      <c r="F256" s="342"/>
      <c r="G256" s="342"/>
      <c r="H256" s="342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3"/>
      <c r="V256" s="303"/>
      <c r="W256" s="303"/>
    </row>
    <row r="257" spans="1:29" ht="15.9" customHeight="1" x14ac:dyDescent="0.25">
      <c r="B257" s="91" t="s">
        <v>0</v>
      </c>
      <c r="C257" s="92"/>
      <c r="D257" s="340"/>
      <c r="E257" s="340"/>
      <c r="F257" s="340"/>
      <c r="G257" s="340"/>
      <c r="H257" s="340"/>
      <c r="I257" s="340"/>
      <c r="J257" s="340"/>
      <c r="K257" s="340"/>
      <c r="L257" s="340"/>
      <c r="M257" s="340"/>
      <c r="N257" s="340"/>
      <c r="O257" s="340"/>
      <c r="P257" s="340"/>
      <c r="Q257" s="340"/>
      <c r="R257" s="340"/>
      <c r="S257" s="340"/>
      <c r="T257" s="340"/>
      <c r="U257" s="340"/>
      <c r="V257" s="341"/>
      <c r="W257" s="341"/>
    </row>
    <row r="258" spans="1:29" ht="15.9" customHeight="1" x14ac:dyDescent="0.25">
      <c r="B258" s="91" t="s">
        <v>2</v>
      </c>
      <c r="C258" s="92"/>
      <c r="D258" s="340"/>
      <c r="E258" s="340"/>
      <c r="F258" s="340"/>
      <c r="G258" s="340"/>
      <c r="H258" s="340"/>
      <c r="I258" s="340"/>
      <c r="J258" s="340"/>
      <c r="K258" s="340"/>
      <c r="L258" s="340"/>
      <c r="M258" s="340"/>
      <c r="N258" s="340"/>
      <c r="O258" s="340"/>
      <c r="P258" s="340"/>
      <c r="Q258" s="340"/>
      <c r="R258" s="340"/>
      <c r="S258" s="340"/>
      <c r="T258" s="340"/>
      <c r="U258" s="340"/>
      <c r="V258" s="341"/>
      <c r="W258" s="341"/>
    </row>
    <row r="259" spans="1:29" ht="15.9" customHeight="1" x14ac:dyDescent="0.25">
      <c r="B259" s="91" t="s">
        <v>3</v>
      </c>
      <c r="C259" s="92"/>
      <c r="D259" s="340"/>
      <c r="E259" s="340"/>
      <c r="F259" s="340"/>
      <c r="G259" s="340"/>
      <c r="H259" s="340"/>
      <c r="I259" s="340"/>
      <c r="J259" s="340"/>
      <c r="K259" s="340"/>
      <c r="L259" s="340"/>
      <c r="M259" s="340"/>
      <c r="N259" s="340"/>
      <c r="O259" s="340"/>
      <c r="P259" s="340"/>
      <c r="Q259" s="340"/>
      <c r="R259" s="340"/>
      <c r="S259" s="340"/>
      <c r="T259" s="340"/>
      <c r="U259" s="340"/>
      <c r="V259" s="341"/>
      <c r="W259" s="341"/>
    </row>
    <row r="260" spans="1:29" ht="15.9" customHeight="1" x14ac:dyDescent="0.25">
      <c r="B260" s="91" t="s">
        <v>11</v>
      </c>
      <c r="C260" s="92"/>
      <c r="D260" s="340"/>
      <c r="E260" s="340"/>
      <c r="F260" s="340"/>
      <c r="G260" s="340"/>
      <c r="H260" s="340"/>
      <c r="I260" s="340"/>
      <c r="J260" s="340"/>
      <c r="K260" s="340"/>
      <c r="L260" s="340"/>
      <c r="M260" s="340"/>
      <c r="N260" s="340"/>
      <c r="O260" s="340"/>
      <c r="P260" s="340"/>
      <c r="Q260" s="340"/>
      <c r="R260" s="340"/>
      <c r="S260" s="340"/>
      <c r="T260" s="340"/>
      <c r="U260" s="340"/>
      <c r="V260" s="341"/>
      <c r="W260" s="341"/>
    </row>
    <row r="261" spans="1:29" ht="15.9" customHeight="1" x14ac:dyDescent="0.25">
      <c r="B261" s="93" t="s">
        <v>1799</v>
      </c>
      <c r="C261" s="94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292"/>
      <c r="W261" s="292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0" t="str">
        <f>Schlüssel!$C$1</f>
        <v>Bayernliga Herren</v>
      </c>
      <c r="G262" s="360"/>
      <c r="H262" s="360"/>
      <c r="I262" s="360"/>
      <c r="J262" s="360"/>
      <c r="K262" s="360"/>
      <c r="L262" s="360"/>
      <c r="M262" s="360"/>
      <c r="N262" s="360"/>
      <c r="O262" s="360"/>
      <c r="P262" s="45"/>
      <c r="Q262" s="45"/>
      <c r="R262" s="48"/>
      <c r="S262" s="49" t="s">
        <v>1794</v>
      </c>
      <c r="T262" s="50"/>
      <c r="U262" s="361" t="str">
        <f>Schlüssel!$M$1</f>
        <v>12.10./13.10.</v>
      </c>
      <c r="V262" s="362"/>
      <c r="W262" s="363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59" t="str">
        <f>Schlüssel!$C$2</f>
        <v>Unterföhring Dreambowl Palace</v>
      </c>
      <c r="G263" s="359"/>
      <c r="H263" s="359"/>
      <c r="I263" s="359"/>
      <c r="J263" s="359"/>
      <c r="K263" s="359"/>
      <c r="L263" s="359"/>
      <c r="M263" s="359"/>
      <c r="N263" s="359"/>
      <c r="O263" s="359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55" t="s">
        <v>1800</v>
      </c>
      <c r="E266" s="356"/>
      <c r="F266" s="355" t="s">
        <v>1801</v>
      </c>
      <c r="G266" s="356"/>
      <c r="H266" s="355" t="s">
        <v>1802</v>
      </c>
      <c r="I266" s="356"/>
      <c r="J266" s="355" t="s">
        <v>1803</v>
      </c>
      <c r="K266" s="356"/>
      <c r="L266" s="355" t="s">
        <v>1804</v>
      </c>
      <c r="M266" s="356"/>
      <c r="N266" s="355" t="s">
        <v>1805</v>
      </c>
      <c r="O266" s="356"/>
      <c r="P266" s="355" t="s">
        <v>1806</v>
      </c>
      <c r="Q266" s="356"/>
      <c r="R266" s="355" t="s">
        <v>1807</v>
      </c>
      <c r="S266" s="356"/>
      <c r="T266" s="355" t="s">
        <v>1808</v>
      </c>
      <c r="U266" s="356"/>
      <c r="V266" s="357" t="s">
        <v>1799</v>
      </c>
      <c r="W266" s="358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2" t="s">
        <v>0</v>
      </c>
      <c r="B268" s="73"/>
      <c r="C268" s="74"/>
      <c r="D268" s="75"/>
      <c r="E268" s="349"/>
      <c r="F268" s="75"/>
      <c r="G268" s="349"/>
      <c r="H268" s="75"/>
      <c r="I268" s="349"/>
      <c r="J268" s="75"/>
      <c r="K268" s="349"/>
      <c r="L268" s="75"/>
      <c r="M268" s="349"/>
      <c r="N268" s="75"/>
      <c r="O268" s="349"/>
      <c r="P268" s="75"/>
      <c r="Q268" s="349"/>
      <c r="R268" s="75"/>
      <c r="S268" s="349"/>
      <c r="T268" s="75"/>
      <c r="U268" s="349"/>
      <c r="V268" s="75"/>
      <c r="W268" s="349"/>
    </row>
    <row r="269" spans="1:29" ht="17.100000000000001" customHeight="1" x14ac:dyDescent="0.25">
      <c r="A269" s="353"/>
      <c r="B269" s="76"/>
      <c r="C269" s="77"/>
      <c r="D269" s="78"/>
      <c r="E269" s="350"/>
      <c r="F269" s="78"/>
      <c r="G269" s="350"/>
      <c r="H269" s="78"/>
      <c r="I269" s="350"/>
      <c r="J269" s="78"/>
      <c r="K269" s="350"/>
      <c r="L269" s="78"/>
      <c r="M269" s="350"/>
      <c r="N269" s="78"/>
      <c r="O269" s="350"/>
      <c r="P269" s="78"/>
      <c r="Q269" s="350"/>
      <c r="R269" s="78"/>
      <c r="S269" s="350"/>
      <c r="T269" s="78"/>
      <c r="U269" s="350"/>
      <c r="V269" s="78"/>
      <c r="W269" s="350"/>
    </row>
    <row r="270" spans="1:29" ht="17.100000000000001" customHeight="1" thickBot="1" x14ac:dyDescent="0.3">
      <c r="A270" s="354"/>
      <c r="B270" s="79"/>
      <c r="C270" s="80"/>
      <c r="D270" s="69"/>
      <c r="E270" s="351"/>
      <c r="F270" s="69"/>
      <c r="G270" s="351"/>
      <c r="H270" s="69"/>
      <c r="I270" s="351"/>
      <c r="J270" s="69"/>
      <c r="K270" s="351"/>
      <c r="L270" s="69"/>
      <c r="M270" s="351"/>
      <c r="N270" s="69"/>
      <c r="O270" s="351"/>
      <c r="P270" s="69"/>
      <c r="Q270" s="351"/>
      <c r="R270" s="69"/>
      <c r="S270" s="351"/>
      <c r="T270" s="69"/>
      <c r="U270" s="351"/>
      <c r="V270" s="69"/>
      <c r="W270" s="351"/>
    </row>
    <row r="271" spans="1:29" ht="17.100000000000001" customHeight="1" x14ac:dyDescent="0.25">
      <c r="A271" s="352" t="s">
        <v>2</v>
      </c>
      <c r="B271" s="73"/>
      <c r="C271" s="74"/>
      <c r="D271" s="75"/>
      <c r="E271" s="349"/>
      <c r="F271" s="75"/>
      <c r="G271" s="349"/>
      <c r="H271" s="75"/>
      <c r="I271" s="349"/>
      <c r="J271" s="75"/>
      <c r="K271" s="349"/>
      <c r="L271" s="75"/>
      <c r="M271" s="349"/>
      <c r="N271" s="75"/>
      <c r="O271" s="349"/>
      <c r="P271" s="75"/>
      <c r="Q271" s="349"/>
      <c r="R271" s="75"/>
      <c r="S271" s="349"/>
      <c r="T271" s="75"/>
      <c r="U271" s="349"/>
      <c r="V271" s="75"/>
      <c r="W271" s="349"/>
    </row>
    <row r="272" spans="1:29" ht="17.100000000000001" customHeight="1" x14ac:dyDescent="0.25">
      <c r="A272" s="353"/>
      <c r="B272" s="76"/>
      <c r="C272" s="77"/>
      <c r="D272" s="78"/>
      <c r="E272" s="350"/>
      <c r="F272" s="78"/>
      <c r="G272" s="350"/>
      <c r="H272" s="78"/>
      <c r="I272" s="350"/>
      <c r="J272" s="78"/>
      <c r="K272" s="350"/>
      <c r="L272" s="78"/>
      <c r="M272" s="350"/>
      <c r="N272" s="78"/>
      <c r="O272" s="350"/>
      <c r="P272" s="78"/>
      <c r="Q272" s="350"/>
      <c r="R272" s="78"/>
      <c r="S272" s="350"/>
      <c r="T272" s="78"/>
      <c r="U272" s="350"/>
      <c r="V272" s="78"/>
      <c r="W272" s="350"/>
    </row>
    <row r="273" spans="1:23" ht="17.100000000000001" customHeight="1" thickBot="1" x14ac:dyDescent="0.3">
      <c r="A273" s="354"/>
      <c r="B273" s="79"/>
      <c r="C273" s="80"/>
      <c r="D273" s="69"/>
      <c r="E273" s="351"/>
      <c r="F273" s="69"/>
      <c r="G273" s="351"/>
      <c r="H273" s="69"/>
      <c r="I273" s="351"/>
      <c r="J273" s="69"/>
      <c r="K273" s="351"/>
      <c r="L273" s="69"/>
      <c r="M273" s="351"/>
      <c r="N273" s="69"/>
      <c r="O273" s="351"/>
      <c r="P273" s="69"/>
      <c r="Q273" s="351"/>
      <c r="R273" s="69"/>
      <c r="S273" s="351"/>
      <c r="T273" s="69"/>
      <c r="U273" s="351"/>
      <c r="V273" s="69"/>
      <c r="W273" s="351"/>
    </row>
    <row r="274" spans="1:23" ht="17.100000000000001" customHeight="1" x14ac:dyDescent="0.25">
      <c r="A274" s="352" t="s">
        <v>3</v>
      </c>
      <c r="B274" s="73"/>
      <c r="C274" s="74"/>
      <c r="D274" s="75"/>
      <c r="E274" s="349"/>
      <c r="F274" s="75"/>
      <c r="G274" s="349"/>
      <c r="H274" s="75"/>
      <c r="I274" s="349"/>
      <c r="J274" s="75"/>
      <c r="K274" s="349"/>
      <c r="L274" s="75"/>
      <c r="M274" s="349"/>
      <c r="N274" s="75"/>
      <c r="O274" s="349"/>
      <c r="P274" s="75"/>
      <c r="Q274" s="349"/>
      <c r="R274" s="75"/>
      <c r="S274" s="349"/>
      <c r="T274" s="75"/>
      <c r="U274" s="349"/>
      <c r="V274" s="75"/>
      <c r="W274" s="349"/>
    </row>
    <row r="275" spans="1:23" ht="17.100000000000001" customHeight="1" x14ac:dyDescent="0.25">
      <c r="A275" s="353"/>
      <c r="B275" s="76"/>
      <c r="C275" s="77"/>
      <c r="D275" s="78"/>
      <c r="E275" s="350"/>
      <c r="F275" s="78"/>
      <c r="G275" s="350"/>
      <c r="H275" s="78"/>
      <c r="I275" s="350"/>
      <c r="J275" s="78"/>
      <c r="K275" s="350"/>
      <c r="L275" s="78"/>
      <c r="M275" s="350"/>
      <c r="N275" s="78"/>
      <c r="O275" s="350"/>
      <c r="P275" s="78"/>
      <c r="Q275" s="350"/>
      <c r="R275" s="78"/>
      <c r="S275" s="350"/>
      <c r="T275" s="78"/>
      <c r="U275" s="350"/>
      <c r="V275" s="78"/>
      <c r="W275" s="350"/>
    </row>
    <row r="276" spans="1:23" ht="17.100000000000001" customHeight="1" thickBot="1" x14ac:dyDescent="0.3">
      <c r="A276" s="354"/>
      <c r="B276" s="79"/>
      <c r="C276" s="80"/>
      <c r="D276" s="69"/>
      <c r="E276" s="351"/>
      <c r="F276" s="69"/>
      <c r="G276" s="351"/>
      <c r="H276" s="69"/>
      <c r="I276" s="351"/>
      <c r="J276" s="69"/>
      <c r="K276" s="351"/>
      <c r="L276" s="69"/>
      <c r="M276" s="351"/>
      <c r="N276" s="69"/>
      <c r="O276" s="351"/>
      <c r="P276" s="69"/>
      <c r="Q276" s="351"/>
      <c r="R276" s="69"/>
      <c r="S276" s="351"/>
      <c r="T276" s="69"/>
      <c r="U276" s="351"/>
      <c r="V276" s="69"/>
      <c r="W276" s="351"/>
    </row>
    <row r="277" spans="1:23" ht="17.100000000000001" customHeight="1" x14ac:dyDescent="0.25">
      <c r="A277" s="352" t="s">
        <v>11</v>
      </c>
      <c r="B277" s="73"/>
      <c r="C277" s="74"/>
      <c r="D277" s="75"/>
      <c r="E277" s="349"/>
      <c r="F277" s="75"/>
      <c r="G277" s="349"/>
      <c r="H277" s="75"/>
      <c r="I277" s="349"/>
      <c r="J277" s="75"/>
      <c r="K277" s="349"/>
      <c r="L277" s="75"/>
      <c r="M277" s="349"/>
      <c r="N277" s="75"/>
      <c r="O277" s="349"/>
      <c r="P277" s="75"/>
      <c r="Q277" s="349"/>
      <c r="R277" s="75"/>
      <c r="S277" s="349"/>
      <c r="T277" s="75"/>
      <c r="U277" s="349"/>
      <c r="V277" s="75"/>
      <c r="W277" s="349"/>
    </row>
    <row r="278" spans="1:23" ht="17.100000000000001" customHeight="1" x14ac:dyDescent="0.25">
      <c r="A278" s="353"/>
      <c r="B278" s="76"/>
      <c r="C278" s="77"/>
      <c r="D278" s="78"/>
      <c r="E278" s="350"/>
      <c r="F278" s="78"/>
      <c r="G278" s="350"/>
      <c r="H278" s="78"/>
      <c r="I278" s="350"/>
      <c r="J278" s="78"/>
      <c r="K278" s="350"/>
      <c r="L278" s="78"/>
      <c r="M278" s="350"/>
      <c r="N278" s="78"/>
      <c r="O278" s="350"/>
      <c r="P278" s="78"/>
      <c r="Q278" s="350"/>
      <c r="R278" s="78"/>
      <c r="S278" s="350"/>
      <c r="T278" s="78"/>
      <c r="U278" s="350"/>
      <c r="V278" s="78"/>
      <c r="W278" s="350"/>
    </row>
    <row r="279" spans="1:23" ht="17.100000000000001" customHeight="1" thickBot="1" x14ac:dyDescent="0.3">
      <c r="A279" s="354"/>
      <c r="B279" s="79"/>
      <c r="C279" s="80"/>
      <c r="D279" s="69"/>
      <c r="E279" s="351"/>
      <c r="F279" s="69"/>
      <c r="G279" s="351"/>
      <c r="H279" s="69"/>
      <c r="I279" s="351"/>
      <c r="J279" s="69"/>
      <c r="K279" s="351"/>
      <c r="L279" s="69"/>
      <c r="M279" s="351"/>
      <c r="N279" s="69"/>
      <c r="O279" s="351"/>
      <c r="P279" s="69"/>
      <c r="Q279" s="351"/>
      <c r="R279" s="69"/>
      <c r="S279" s="351"/>
      <c r="T279" s="69"/>
      <c r="U279" s="351"/>
      <c r="V279" s="69"/>
      <c r="W279" s="351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7">
        <f>VLOOKUP(B263,Schlüssel!$A$5:$K$14,3)</f>
        <v>8</v>
      </c>
      <c r="E283" s="347"/>
      <c r="F283" s="347">
        <f>VLOOKUP(B263,Schlüssel!$A$5:$K$14,4)</f>
        <v>3</v>
      </c>
      <c r="G283" s="347"/>
      <c r="H283" s="347">
        <f>VLOOKUP(B263,Schlüssel!$A$5:$K$14,5)</f>
        <v>7</v>
      </c>
      <c r="I283" s="347"/>
      <c r="J283" s="347">
        <f>VLOOKUP(B263,Schlüssel!$A$5:$K$14,6)</f>
        <v>4</v>
      </c>
      <c r="K283" s="347"/>
      <c r="L283" s="347">
        <f>VLOOKUP(B263,Schlüssel!$A$5:$K$14,7)</f>
        <v>1</v>
      </c>
      <c r="M283" s="347"/>
      <c r="N283" s="347">
        <f>VLOOKUP(B263,Schlüssel!$A$5:$K$14,8)</f>
        <v>9</v>
      </c>
      <c r="O283" s="347"/>
      <c r="P283" s="347">
        <f>VLOOKUP(B263,Schlüssel!$A$5:$K$14,9)</f>
        <v>2</v>
      </c>
      <c r="Q283" s="347"/>
      <c r="R283" s="347">
        <f>VLOOKUP(B263,Schlüssel!$A$5:$K$14,10)</f>
        <v>5</v>
      </c>
      <c r="S283" s="347"/>
      <c r="T283" s="347">
        <f>VLOOKUP(B263,Schlüssel!$A$5:$K$14,11)</f>
        <v>6</v>
      </c>
      <c r="U283" s="347"/>
      <c r="V283" s="348"/>
      <c r="W283" s="348"/>
    </row>
    <row r="284" spans="1:23" ht="28.5" customHeight="1" x14ac:dyDescent="0.25">
      <c r="B284" s="90"/>
      <c r="C284" s="86"/>
      <c r="D284" s="344" t="str">
        <f>VLOOKUP(D283,Schlüssel!$A$5:$K$14,2)</f>
        <v>BC EMAX Unterföhring 2</v>
      </c>
      <c r="E284" s="345"/>
      <c r="F284" s="344" t="str">
        <f>VLOOKUP(F283,Schlüssel!$A$5:$K$14,2)</f>
        <v>BK München 3</v>
      </c>
      <c r="G284" s="345"/>
      <c r="H284" s="344" t="str">
        <f>VLOOKUP(H283,Schlüssel!$A$5:$K$14,2)</f>
        <v>Schanzer Ingolstadt 1</v>
      </c>
      <c r="I284" s="345"/>
      <c r="J284" s="344" t="str">
        <f>VLOOKUP(J283,Schlüssel!$A$5:$K$14,2)</f>
        <v>SG DJK Rimpar</v>
      </c>
      <c r="K284" s="345"/>
      <c r="L284" s="344" t="str">
        <f>VLOOKUP(L283,Schlüssel!$A$5:$K$14,2)</f>
        <v>BC Comet Nürnberg</v>
      </c>
      <c r="M284" s="345"/>
      <c r="N284" s="344" t="str">
        <f>VLOOKUP(N283,Schlüssel!$A$5:$K$14,2)</f>
        <v>Bowlinghaus Bamberg 1</v>
      </c>
      <c r="O284" s="345"/>
      <c r="P284" s="344" t="str">
        <f>VLOOKUP(P283,Schlüssel!$A$5:$K$14,2)</f>
        <v>Bajuwaren München 1</v>
      </c>
      <c r="Q284" s="345"/>
      <c r="R284" s="344" t="str">
        <f>VLOOKUP(R283,Schlüssel!$A$5:$K$14,2)</f>
        <v>RW Lichtenhof Stein 1</v>
      </c>
      <c r="S284" s="345"/>
      <c r="T284" s="344" t="str">
        <f>VLOOKUP(T283,Schlüssel!$A$5:$K$14,2)</f>
        <v>SG Rottendorf 1</v>
      </c>
      <c r="U284" s="345"/>
      <c r="V284" s="346"/>
      <c r="W284" s="346"/>
    </row>
    <row r="285" spans="1:23" ht="12" customHeight="1" x14ac:dyDescent="0.25">
      <c r="B285" s="90"/>
      <c r="C285" s="86"/>
      <c r="D285" s="342"/>
      <c r="E285" s="342"/>
      <c r="F285" s="342"/>
      <c r="G285" s="342"/>
      <c r="H285" s="342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3"/>
      <c r="V285" s="303"/>
      <c r="W285" s="303"/>
    </row>
    <row r="286" spans="1:23" ht="15.9" customHeight="1" x14ac:dyDescent="0.25">
      <c r="B286" s="91" t="s">
        <v>0</v>
      </c>
      <c r="C286" s="92"/>
      <c r="D286" s="340"/>
      <c r="E286" s="340"/>
      <c r="F286" s="340"/>
      <c r="G286" s="340"/>
      <c r="H286" s="340"/>
      <c r="I286" s="340"/>
      <c r="J286" s="340"/>
      <c r="K286" s="340"/>
      <c r="L286" s="340"/>
      <c r="M286" s="340"/>
      <c r="N286" s="340"/>
      <c r="O286" s="340"/>
      <c r="P286" s="340"/>
      <c r="Q286" s="340"/>
      <c r="R286" s="340"/>
      <c r="S286" s="340"/>
      <c r="T286" s="340"/>
      <c r="U286" s="340"/>
      <c r="V286" s="341"/>
      <c r="W286" s="341"/>
    </row>
    <row r="287" spans="1:23" ht="15.9" customHeight="1" x14ac:dyDescent="0.25">
      <c r="B287" s="91" t="s">
        <v>2</v>
      </c>
      <c r="C287" s="92"/>
      <c r="D287" s="340"/>
      <c r="E287" s="340"/>
      <c r="F287" s="340"/>
      <c r="G287" s="340"/>
      <c r="H287" s="340"/>
      <c r="I287" s="340"/>
      <c r="J287" s="340"/>
      <c r="K287" s="340"/>
      <c r="L287" s="340"/>
      <c r="M287" s="340"/>
      <c r="N287" s="340"/>
      <c r="O287" s="340"/>
      <c r="P287" s="340"/>
      <c r="Q287" s="340"/>
      <c r="R287" s="340"/>
      <c r="S287" s="340"/>
      <c r="T287" s="340"/>
      <c r="U287" s="340"/>
      <c r="V287" s="341"/>
      <c r="W287" s="341"/>
    </row>
    <row r="288" spans="1:23" ht="15.9" customHeight="1" x14ac:dyDescent="0.25">
      <c r="B288" s="91" t="s">
        <v>3</v>
      </c>
      <c r="C288" s="92"/>
      <c r="D288" s="340"/>
      <c r="E288" s="340"/>
      <c r="F288" s="340"/>
      <c r="G288" s="340"/>
      <c r="H288" s="340"/>
      <c r="I288" s="340"/>
      <c r="J288" s="340"/>
      <c r="K288" s="340"/>
      <c r="L288" s="340"/>
      <c r="M288" s="340"/>
      <c r="N288" s="340"/>
      <c r="O288" s="340"/>
      <c r="P288" s="340"/>
      <c r="Q288" s="340"/>
      <c r="R288" s="340"/>
      <c r="S288" s="340"/>
      <c r="T288" s="340"/>
      <c r="U288" s="340"/>
      <c r="V288" s="341"/>
      <c r="W288" s="341"/>
    </row>
    <row r="289" spans="2:23" ht="15.9" customHeight="1" x14ac:dyDescent="0.25">
      <c r="B289" s="91" t="s">
        <v>11</v>
      </c>
      <c r="C289" s="92"/>
      <c r="D289" s="340"/>
      <c r="E289" s="340"/>
      <c r="F289" s="340"/>
      <c r="G289" s="340"/>
      <c r="H289" s="340"/>
      <c r="I289" s="340"/>
      <c r="J289" s="340"/>
      <c r="K289" s="340"/>
      <c r="L289" s="340"/>
      <c r="M289" s="340"/>
      <c r="N289" s="340"/>
      <c r="O289" s="340"/>
      <c r="P289" s="340"/>
      <c r="Q289" s="340"/>
      <c r="R289" s="340"/>
      <c r="S289" s="340"/>
      <c r="T289" s="340"/>
      <c r="U289" s="340"/>
      <c r="V289" s="341"/>
      <c r="W289" s="341"/>
    </row>
    <row r="290" spans="2:23" ht="15.9" customHeight="1" x14ac:dyDescent="0.25">
      <c r="B290" s="93" t="s">
        <v>1799</v>
      </c>
      <c r="C290" s="94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292"/>
      <c r="W290" s="292"/>
    </row>
  </sheetData>
  <sheetProtection password="D19C" sheet="1" formatCells="0" formatColumns="0" formatRows="0"/>
  <mergeCells count="1370"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0" t="str">
        <f>AE1</f>
        <v>Bayernliga Herren</v>
      </c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48"/>
      <c r="S1" s="49" t="s">
        <v>1794</v>
      </c>
      <c r="T1" s="50"/>
      <c r="U1" s="361" t="str">
        <f>AT1</f>
        <v>12.10./13.10.</v>
      </c>
      <c r="V1" s="362"/>
      <c r="W1" s="363"/>
      <c r="X1" s="364"/>
      <c r="Y1" s="365"/>
      <c r="Z1" s="365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1" t="str">
        <f>VLOOKUP(AS2,Spielorte!$A$1:$C$6,2)</f>
        <v>12.10./13.10.</v>
      </c>
      <c r="AU1" s="362"/>
      <c r="AV1" s="363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59" t="str">
        <f>AE2</f>
        <v>Unterföhring Dreambowl Palace</v>
      </c>
      <c r="G2" s="359"/>
      <c r="H2" s="359"/>
      <c r="I2" s="359"/>
      <c r="J2" s="359"/>
      <c r="K2" s="359"/>
      <c r="L2" s="359"/>
      <c r="M2" s="359"/>
      <c r="N2" s="359"/>
      <c r="O2" s="359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5" t="s">
        <v>1800</v>
      </c>
      <c r="E5" s="356"/>
      <c r="F5" s="355" t="s">
        <v>1801</v>
      </c>
      <c r="G5" s="356"/>
      <c r="H5" s="355" t="s">
        <v>1802</v>
      </c>
      <c r="I5" s="356"/>
      <c r="J5" s="355" t="s">
        <v>1803</v>
      </c>
      <c r="K5" s="356"/>
      <c r="L5" s="355" t="s">
        <v>1804</v>
      </c>
      <c r="M5" s="356"/>
      <c r="N5" s="355" t="s">
        <v>1805</v>
      </c>
      <c r="O5" s="356"/>
      <c r="P5" s="355" t="s">
        <v>1806</v>
      </c>
      <c r="Q5" s="356"/>
      <c r="R5" s="355" t="s">
        <v>1807</v>
      </c>
      <c r="S5" s="356"/>
      <c r="T5" s="355" t="s">
        <v>1808</v>
      </c>
      <c r="U5" s="356"/>
      <c r="V5" s="357" t="s">
        <v>1799</v>
      </c>
      <c r="W5" s="358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68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49">
        <f>IF(AD7="","",AD7)</f>
        <v>0</v>
      </c>
      <c r="F7" s="75">
        <f t="shared" ref="F7:F20" si="0">IF(AE7=0,"",AE7)</f>
        <v>185</v>
      </c>
      <c r="G7" s="349">
        <f>IF(AF7="","",AF7)</f>
        <v>0</v>
      </c>
      <c r="H7" s="75">
        <f t="shared" ref="H7:H20" si="1">IF(AG7=0,"",AG7)</f>
        <v>214</v>
      </c>
      <c r="I7" s="349">
        <f>IF(AH7="","",AH7)</f>
        <v>1</v>
      </c>
      <c r="J7" s="75">
        <f t="shared" ref="J7:J20" si="2">IF(AI7=0,"",AI7)</f>
        <v>232</v>
      </c>
      <c r="K7" s="349">
        <f>IF(AJ7="","",AJ7)</f>
        <v>1</v>
      </c>
      <c r="L7" s="75">
        <f t="shared" ref="L7:L20" si="3">IF(AK7=0,"",AK7)</f>
        <v>169</v>
      </c>
      <c r="M7" s="349">
        <f>IF(AL7="","",AL7)</f>
        <v>0</v>
      </c>
      <c r="N7" s="75">
        <f>IF(AM7=0,"",AM7)</f>
        <v>277</v>
      </c>
      <c r="O7" s="349">
        <f>IF(AN7="","",AN7)</f>
        <v>1</v>
      </c>
      <c r="P7" s="75">
        <f t="shared" ref="P7:P20" si="4">IF(AO7=0,"",AO7)</f>
        <v>226</v>
      </c>
      <c r="Q7" s="349">
        <f>IF(AP7="","",AP7)</f>
        <v>1</v>
      </c>
      <c r="R7" s="75">
        <f t="shared" ref="R7:R20" si="5">IF(AQ7=0,"",AQ7)</f>
        <v>216</v>
      </c>
      <c r="S7" s="349">
        <f>IF(AR7="","",AR7)</f>
        <v>1</v>
      </c>
      <c r="T7" s="75">
        <f t="shared" ref="T7:T20" si="6">IF(AS7=0,"",AS7)</f>
        <v>192</v>
      </c>
      <c r="U7" s="349">
        <f>IF(AT7="","",AT7)</f>
        <v>1</v>
      </c>
      <c r="V7" s="75">
        <f t="shared" ref="V7:V20" si="7">IF(AU7=0,"",AU7)</f>
        <v>1877</v>
      </c>
      <c r="W7" s="349">
        <f>IF(AV7="","",AV7)</f>
        <v>6</v>
      </c>
      <c r="Z7" s="352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69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0"/>
      <c r="F8" s="78" t="str">
        <f t="shared" si="0"/>
        <v/>
      </c>
      <c r="G8" s="350"/>
      <c r="H8" s="78" t="str">
        <f t="shared" si="1"/>
        <v/>
      </c>
      <c r="I8" s="350"/>
      <c r="J8" s="78" t="str">
        <f t="shared" si="2"/>
        <v/>
      </c>
      <c r="K8" s="350"/>
      <c r="L8" s="78" t="str">
        <f t="shared" si="3"/>
        <v/>
      </c>
      <c r="M8" s="350"/>
      <c r="N8" s="78" t="str">
        <f t="shared" ref="N8:N20" si="20">IF(AM8=0,"",AM8)</f>
        <v/>
      </c>
      <c r="O8" s="350"/>
      <c r="P8" s="78" t="str">
        <f t="shared" si="4"/>
        <v/>
      </c>
      <c r="Q8" s="350"/>
      <c r="R8" s="78" t="str">
        <f t="shared" si="5"/>
        <v/>
      </c>
      <c r="S8" s="350"/>
      <c r="T8" s="78" t="str">
        <f t="shared" si="6"/>
        <v/>
      </c>
      <c r="U8" s="350"/>
      <c r="V8" s="78" t="str">
        <f t="shared" si="7"/>
        <v/>
      </c>
      <c r="W8" s="350"/>
      <c r="Z8" s="353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0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1"/>
      <c r="F9" s="69" t="str">
        <f t="shared" si="0"/>
        <v/>
      </c>
      <c r="G9" s="351"/>
      <c r="H9" s="69" t="str">
        <f t="shared" si="1"/>
        <v/>
      </c>
      <c r="I9" s="351"/>
      <c r="J9" s="69" t="str">
        <f t="shared" si="2"/>
        <v/>
      </c>
      <c r="K9" s="351"/>
      <c r="L9" s="69" t="str">
        <f t="shared" si="3"/>
        <v/>
      </c>
      <c r="M9" s="351"/>
      <c r="N9" s="69" t="str">
        <f t="shared" si="20"/>
        <v/>
      </c>
      <c r="O9" s="351"/>
      <c r="P9" s="69" t="str">
        <f t="shared" si="4"/>
        <v/>
      </c>
      <c r="Q9" s="351"/>
      <c r="R9" s="69" t="str">
        <f t="shared" si="5"/>
        <v/>
      </c>
      <c r="S9" s="351"/>
      <c r="T9" s="69" t="str">
        <f t="shared" si="6"/>
        <v/>
      </c>
      <c r="U9" s="351"/>
      <c r="V9" s="69" t="str">
        <f t="shared" si="7"/>
        <v/>
      </c>
      <c r="W9" s="351"/>
      <c r="Z9" s="354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68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49">
        <f>IF(AD10="","",AD10)</f>
        <v>0</v>
      </c>
      <c r="F10" s="75">
        <f t="shared" si="0"/>
        <v>185</v>
      </c>
      <c r="G10" s="349">
        <f>IF(AF10="","",AF10)</f>
        <v>0</v>
      </c>
      <c r="H10" s="75">
        <f t="shared" si="1"/>
        <v>258</v>
      </c>
      <c r="I10" s="349">
        <f>IF(AH10="","",AH10)</f>
        <v>1</v>
      </c>
      <c r="J10" s="75">
        <f t="shared" si="2"/>
        <v>225</v>
      </c>
      <c r="K10" s="349">
        <f>IF(AJ10="","",AJ10)</f>
        <v>1</v>
      </c>
      <c r="L10" s="75">
        <f t="shared" si="3"/>
        <v>238</v>
      </c>
      <c r="M10" s="349">
        <f>IF(AL10="","",AL10)</f>
        <v>1</v>
      </c>
      <c r="N10" s="75">
        <f t="shared" si="20"/>
        <v>207</v>
      </c>
      <c r="O10" s="349">
        <f>IF(AN10="","",AN10)</f>
        <v>1</v>
      </c>
      <c r="P10" s="75">
        <f t="shared" si="4"/>
        <v>228</v>
      </c>
      <c r="Q10" s="349">
        <f>IF(AP10="","",AP10)</f>
        <v>1</v>
      </c>
      <c r="R10" s="75">
        <f t="shared" si="5"/>
        <v>181</v>
      </c>
      <c r="S10" s="349">
        <f>IF(AR10="","",AR10)</f>
        <v>1</v>
      </c>
      <c r="T10" s="75">
        <f t="shared" si="6"/>
        <v>186</v>
      </c>
      <c r="U10" s="349">
        <f>IF(AT10="","",AT10)</f>
        <v>1</v>
      </c>
      <c r="V10" s="75">
        <f t="shared" si="7"/>
        <v>1891</v>
      </c>
      <c r="W10" s="349">
        <f>IF(AV10="","",AV10)</f>
        <v>7</v>
      </c>
      <c r="Z10" s="352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69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0"/>
      <c r="F11" s="78" t="str">
        <f t="shared" si="0"/>
        <v/>
      </c>
      <c r="G11" s="350"/>
      <c r="H11" s="78" t="str">
        <f t="shared" si="1"/>
        <v/>
      </c>
      <c r="I11" s="350"/>
      <c r="J11" s="78" t="str">
        <f t="shared" si="2"/>
        <v/>
      </c>
      <c r="K11" s="350"/>
      <c r="L11" s="78" t="str">
        <f t="shared" si="3"/>
        <v/>
      </c>
      <c r="M11" s="350"/>
      <c r="N11" s="78" t="str">
        <f t="shared" si="20"/>
        <v/>
      </c>
      <c r="O11" s="350"/>
      <c r="P11" s="78" t="str">
        <f t="shared" si="4"/>
        <v/>
      </c>
      <c r="Q11" s="350"/>
      <c r="R11" s="78" t="str">
        <f t="shared" si="5"/>
        <v/>
      </c>
      <c r="S11" s="350"/>
      <c r="T11" s="78" t="str">
        <f t="shared" si="6"/>
        <v/>
      </c>
      <c r="U11" s="350"/>
      <c r="V11" s="78" t="str">
        <f t="shared" si="7"/>
        <v/>
      </c>
      <c r="W11" s="350"/>
      <c r="Z11" s="353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0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1"/>
      <c r="F12" s="69" t="str">
        <f t="shared" si="0"/>
        <v/>
      </c>
      <c r="G12" s="351"/>
      <c r="H12" s="69" t="str">
        <f t="shared" si="1"/>
        <v/>
      </c>
      <c r="I12" s="351"/>
      <c r="J12" s="69" t="str">
        <f t="shared" si="2"/>
        <v/>
      </c>
      <c r="K12" s="351"/>
      <c r="L12" s="69" t="str">
        <f t="shared" si="3"/>
        <v/>
      </c>
      <c r="M12" s="351"/>
      <c r="N12" s="69" t="str">
        <f t="shared" si="20"/>
        <v/>
      </c>
      <c r="O12" s="351"/>
      <c r="P12" s="69" t="str">
        <f t="shared" si="4"/>
        <v/>
      </c>
      <c r="Q12" s="351"/>
      <c r="R12" s="69" t="str">
        <f t="shared" si="5"/>
        <v/>
      </c>
      <c r="S12" s="351"/>
      <c r="T12" s="69" t="str">
        <f t="shared" si="6"/>
        <v/>
      </c>
      <c r="U12" s="351"/>
      <c r="V12" s="69" t="str">
        <f t="shared" si="7"/>
        <v/>
      </c>
      <c r="W12" s="351"/>
      <c r="Z12" s="354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68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49">
        <f>IF(AD13="","",AD13)</f>
        <v>0</v>
      </c>
      <c r="F13" s="75">
        <f t="shared" si="0"/>
        <v>183</v>
      </c>
      <c r="G13" s="349">
        <f>IF(AF13="","",AF13)</f>
        <v>0</v>
      </c>
      <c r="H13" s="75">
        <f t="shared" si="1"/>
        <v>225</v>
      </c>
      <c r="I13" s="349">
        <f>IF(AH13="","",AH13)</f>
        <v>1</v>
      </c>
      <c r="J13" s="75">
        <f t="shared" si="2"/>
        <v>198</v>
      </c>
      <c r="K13" s="349">
        <f>IF(AJ13="","",AJ13)</f>
        <v>1</v>
      </c>
      <c r="L13" s="75">
        <f t="shared" si="3"/>
        <v>246</v>
      </c>
      <c r="M13" s="349">
        <f>IF(AL13="","",AL13)</f>
        <v>1</v>
      </c>
      <c r="N13" s="75">
        <f t="shared" si="20"/>
        <v>157</v>
      </c>
      <c r="O13" s="349">
        <f>IF(AN13="","",AN13)</f>
        <v>0</v>
      </c>
      <c r="P13" s="75">
        <f t="shared" si="4"/>
        <v>180</v>
      </c>
      <c r="Q13" s="349">
        <f>IF(AP13="","",AP13)</f>
        <v>0</v>
      </c>
      <c r="R13" s="75">
        <f t="shared" si="5"/>
        <v>199</v>
      </c>
      <c r="S13" s="349">
        <f>IF(AR13="","",AR13)</f>
        <v>0</v>
      </c>
      <c r="T13" s="75">
        <f t="shared" si="6"/>
        <v>193</v>
      </c>
      <c r="U13" s="349">
        <f>IF(AT13="","",AT13)</f>
        <v>1</v>
      </c>
      <c r="V13" s="75">
        <f t="shared" si="7"/>
        <v>1783</v>
      </c>
      <c r="W13" s="349">
        <f>IF(AV13="","",AV13)</f>
        <v>4</v>
      </c>
      <c r="Z13" s="352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69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0"/>
      <c r="F14" s="78" t="str">
        <f t="shared" si="0"/>
        <v/>
      </c>
      <c r="G14" s="350"/>
      <c r="H14" s="78" t="str">
        <f t="shared" si="1"/>
        <v/>
      </c>
      <c r="I14" s="350"/>
      <c r="J14" s="78" t="str">
        <f t="shared" si="2"/>
        <v/>
      </c>
      <c r="K14" s="350"/>
      <c r="L14" s="78" t="str">
        <f t="shared" si="3"/>
        <v/>
      </c>
      <c r="M14" s="350"/>
      <c r="N14" s="78" t="str">
        <f t="shared" si="20"/>
        <v/>
      </c>
      <c r="O14" s="350"/>
      <c r="P14" s="78" t="str">
        <f t="shared" si="4"/>
        <v/>
      </c>
      <c r="Q14" s="350"/>
      <c r="R14" s="78" t="str">
        <f t="shared" si="5"/>
        <v/>
      </c>
      <c r="S14" s="350"/>
      <c r="T14" s="78" t="str">
        <f t="shared" si="6"/>
        <v/>
      </c>
      <c r="U14" s="350"/>
      <c r="V14" s="78" t="str">
        <f t="shared" si="7"/>
        <v/>
      </c>
      <c r="W14" s="350"/>
      <c r="Z14" s="353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0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1"/>
      <c r="F15" s="69" t="str">
        <f t="shared" si="0"/>
        <v/>
      </c>
      <c r="G15" s="351"/>
      <c r="H15" s="69" t="str">
        <f t="shared" si="1"/>
        <v/>
      </c>
      <c r="I15" s="351"/>
      <c r="J15" s="69" t="str">
        <f t="shared" si="2"/>
        <v/>
      </c>
      <c r="K15" s="351"/>
      <c r="L15" s="69" t="str">
        <f t="shared" si="3"/>
        <v/>
      </c>
      <c r="M15" s="351"/>
      <c r="N15" s="69" t="str">
        <f t="shared" si="20"/>
        <v/>
      </c>
      <c r="O15" s="351"/>
      <c r="P15" s="69" t="str">
        <f t="shared" si="4"/>
        <v/>
      </c>
      <c r="Q15" s="351"/>
      <c r="R15" s="69" t="str">
        <f t="shared" si="5"/>
        <v/>
      </c>
      <c r="S15" s="351"/>
      <c r="T15" s="69" t="str">
        <f t="shared" si="6"/>
        <v/>
      </c>
      <c r="U15" s="351"/>
      <c r="V15" s="69" t="str">
        <f t="shared" si="7"/>
        <v/>
      </c>
      <c r="W15" s="351"/>
      <c r="Z15" s="354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68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9">
        <f>IF(AD16="","",AD16)</f>
        <v>0</v>
      </c>
      <c r="F16" s="75">
        <f t="shared" si="0"/>
        <v>212</v>
      </c>
      <c r="G16" s="349">
        <f>IF(AF16="","",AF16)</f>
        <v>0</v>
      </c>
      <c r="H16" s="75">
        <f t="shared" si="1"/>
        <v>182</v>
      </c>
      <c r="I16" s="349">
        <f>IF(AH16="","",AH16)</f>
        <v>0</v>
      </c>
      <c r="J16" s="75">
        <f t="shared" si="2"/>
        <v>194</v>
      </c>
      <c r="K16" s="349">
        <f>IF(AJ16="","",AJ16)</f>
        <v>0</v>
      </c>
      <c r="L16" s="75">
        <f t="shared" si="3"/>
        <v>176</v>
      </c>
      <c r="M16" s="349">
        <f>IF(AL16="","",AL16)</f>
        <v>0</v>
      </c>
      <c r="N16" s="75">
        <f t="shared" si="20"/>
        <v>204</v>
      </c>
      <c r="O16" s="349">
        <f>IF(AN16="","",AN16)</f>
        <v>1</v>
      </c>
      <c r="P16" s="75">
        <f t="shared" si="4"/>
        <v>194</v>
      </c>
      <c r="Q16" s="349">
        <f>IF(AP16="","",AP16)</f>
        <v>0</v>
      </c>
      <c r="R16" s="75">
        <f t="shared" si="5"/>
        <v>236</v>
      </c>
      <c r="S16" s="349">
        <f>IF(AR16="","",AR16)</f>
        <v>1</v>
      </c>
      <c r="T16" s="75">
        <f t="shared" si="6"/>
        <v>181</v>
      </c>
      <c r="U16" s="349">
        <f>IF(AT16="","",AT16)</f>
        <v>0.5</v>
      </c>
      <c r="V16" s="75">
        <f t="shared" si="7"/>
        <v>1805</v>
      </c>
      <c r="W16" s="349">
        <f>IF(AV16="","",AV16)</f>
        <v>2.5</v>
      </c>
      <c r="Z16" s="352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69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0"/>
      <c r="F17" s="78" t="str">
        <f t="shared" si="0"/>
        <v/>
      </c>
      <c r="G17" s="350"/>
      <c r="H17" s="78" t="str">
        <f t="shared" si="1"/>
        <v/>
      </c>
      <c r="I17" s="350"/>
      <c r="J17" s="78" t="str">
        <f t="shared" si="2"/>
        <v/>
      </c>
      <c r="K17" s="350"/>
      <c r="L17" s="78" t="str">
        <f t="shared" si="3"/>
        <v/>
      </c>
      <c r="M17" s="350"/>
      <c r="N17" s="78" t="str">
        <f t="shared" si="20"/>
        <v/>
      </c>
      <c r="O17" s="350"/>
      <c r="P17" s="78" t="str">
        <f t="shared" si="4"/>
        <v/>
      </c>
      <c r="Q17" s="350"/>
      <c r="R17" s="78" t="str">
        <f t="shared" si="5"/>
        <v/>
      </c>
      <c r="S17" s="350"/>
      <c r="T17" s="78" t="str">
        <f t="shared" si="6"/>
        <v/>
      </c>
      <c r="U17" s="350"/>
      <c r="V17" s="78" t="str">
        <f t="shared" si="7"/>
        <v/>
      </c>
      <c r="W17" s="350"/>
      <c r="Z17" s="353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0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1"/>
      <c r="F18" s="69" t="str">
        <f t="shared" si="0"/>
        <v/>
      </c>
      <c r="G18" s="351"/>
      <c r="H18" s="69" t="str">
        <f t="shared" si="1"/>
        <v/>
      </c>
      <c r="I18" s="351"/>
      <c r="J18" s="69" t="str">
        <f t="shared" si="2"/>
        <v/>
      </c>
      <c r="K18" s="351"/>
      <c r="L18" s="69" t="str">
        <f t="shared" si="3"/>
        <v/>
      </c>
      <c r="M18" s="351"/>
      <c r="N18" s="69" t="str">
        <f t="shared" si="20"/>
        <v/>
      </c>
      <c r="O18" s="351"/>
      <c r="P18" s="69" t="str">
        <f t="shared" si="4"/>
        <v/>
      </c>
      <c r="Q18" s="351"/>
      <c r="R18" s="69" t="str">
        <f t="shared" si="5"/>
        <v/>
      </c>
      <c r="S18" s="351"/>
      <c r="T18" s="69" t="str">
        <f t="shared" si="6"/>
        <v/>
      </c>
      <c r="U18" s="351"/>
      <c r="V18" s="69" t="str">
        <f t="shared" si="7"/>
        <v/>
      </c>
      <c r="W18" s="351"/>
      <c r="Z18" s="354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7">
        <f t="shared" si="31"/>
        <v>3</v>
      </c>
      <c r="E22" s="347" t="str">
        <f t="shared" si="31"/>
        <v/>
      </c>
      <c r="F22" s="347">
        <f t="shared" si="31"/>
        <v>9</v>
      </c>
      <c r="G22" s="347" t="str">
        <f t="shared" si="31"/>
        <v/>
      </c>
      <c r="H22" s="347">
        <f t="shared" si="31"/>
        <v>6</v>
      </c>
      <c r="I22" s="347" t="str">
        <f t="shared" si="31"/>
        <v/>
      </c>
      <c r="J22" s="347">
        <f t="shared" si="31"/>
        <v>5</v>
      </c>
      <c r="K22" s="347" t="str">
        <f t="shared" si="31"/>
        <v/>
      </c>
      <c r="L22" s="347">
        <f t="shared" si="31"/>
        <v>10</v>
      </c>
      <c r="M22" s="347" t="str">
        <f t="shared" si="31"/>
        <v/>
      </c>
      <c r="N22" s="347">
        <f t="shared" si="31"/>
        <v>7</v>
      </c>
      <c r="O22" s="347" t="str">
        <f t="shared" si="31"/>
        <v/>
      </c>
      <c r="P22" s="347">
        <f t="shared" si="31"/>
        <v>4</v>
      </c>
      <c r="Q22" s="347" t="str">
        <f t="shared" si="31"/>
        <v/>
      </c>
      <c r="R22" s="347">
        <f t="shared" ref="L22:U24" si="32">IF(AQ22=0,"",AQ22)</f>
        <v>2</v>
      </c>
      <c r="S22" s="347" t="str">
        <f t="shared" si="32"/>
        <v/>
      </c>
      <c r="T22" s="347">
        <f t="shared" si="32"/>
        <v>8</v>
      </c>
      <c r="U22" s="347" t="str">
        <f t="shared" si="32"/>
        <v/>
      </c>
      <c r="V22" s="348"/>
      <c r="W22" s="348"/>
      <c r="AA22" s="88" t="s">
        <v>1797</v>
      </c>
      <c r="AB22" s="89" t="s">
        <v>1798</v>
      </c>
      <c r="AC22" s="371">
        <f>VLOOKUP($AA2,Schlüssel!$A$5:$K$14,3)</f>
        <v>3</v>
      </c>
      <c r="AD22" s="372"/>
      <c r="AE22" s="371">
        <f>VLOOKUP($AA2,Schlüssel!$A$5:$K$14,4)</f>
        <v>9</v>
      </c>
      <c r="AF22" s="372"/>
      <c r="AG22" s="371">
        <f>VLOOKUP($AA2,Schlüssel!$A$5:$K$14,5)</f>
        <v>6</v>
      </c>
      <c r="AH22" s="372"/>
      <c r="AI22" s="371">
        <f>VLOOKUP($AA2,Schlüssel!$A$5:$K$14,6)</f>
        <v>5</v>
      </c>
      <c r="AJ22" s="372"/>
      <c r="AK22" s="371">
        <f>VLOOKUP($AA2,Schlüssel!$A$5:$K$14,7)</f>
        <v>10</v>
      </c>
      <c r="AL22" s="372"/>
      <c r="AM22" s="371">
        <f>VLOOKUP($AA2,Schlüssel!$A$5:$K$14,8)</f>
        <v>7</v>
      </c>
      <c r="AN22" s="372"/>
      <c r="AO22" s="371">
        <f>VLOOKUP($AA2,Schlüssel!$A$5:$K$14,9)</f>
        <v>4</v>
      </c>
      <c r="AP22" s="372"/>
      <c r="AQ22" s="371">
        <f>VLOOKUP($AA2,Schlüssel!$A$5:$K$14,10)</f>
        <v>2</v>
      </c>
      <c r="AR22" s="372"/>
      <c r="AS22" s="371">
        <f>VLOOKUP($AA2,Schlüssel!$A$5:$K$14,11)</f>
        <v>8</v>
      </c>
      <c r="AT22" s="372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4" t="str">
        <f t="shared" si="33"/>
        <v>BK München 3</v>
      </c>
      <c r="E23" s="345" t="str">
        <f t="shared" si="33"/>
        <v/>
      </c>
      <c r="F23" s="344" t="str">
        <f t="shared" si="33"/>
        <v>Bowlinghaus Bamberg 1</v>
      </c>
      <c r="G23" s="345" t="str">
        <f t="shared" si="33"/>
        <v/>
      </c>
      <c r="H23" s="344" t="str">
        <f t="shared" si="33"/>
        <v>SG Rottendorf 1</v>
      </c>
      <c r="I23" s="345" t="str">
        <f t="shared" si="33"/>
        <v/>
      </c>
      <c r="J23" s="344" t="str">
        <f t="shared" si="33"/>
        <v>RW Lichtenhof Stein 1</v>
      </c>
      <c r="K23" s="345" t="str">
        <f t="shared" si="33"/>
        <v/>
      </c>
      <c r="L23" s="344" t="str">
        <f t="shared" si="32"/>
        <v>High Roller Rosenheim 1</v>
      </c>
      <c r="M23" s="345" t="str">
        <f t="shared" si="32"/>
        <v/>
      </c>
      <c r="N23" s="344" t="str">
        <f t="shared" si="32"/>
        <v>Schanzer Ingolstadt 1</v>
      </c>
      <c r="O23" s="345" t="str">
        <f t="shared" si="32"/>
        <v/>
      </c>
      <c r="P23" s="344" t="str">
        <f t="shared" si="32"/>
        <v>SG DJK Rimpar</v>
      </c>
      <c r="Q23" s="345" t="str">
        <f t="shared" si="32"/>
        <v/>
      </c>
      <c r="R23" s="344" t="str">
        <f t="shared" si="32"/>
        <v>Bajuwaren München 1</v>
      </c>
      <c r="S23" s="345" t="str">
        <f t="shared" si="32"/>
        <v/>
      </c>
      <c r="T23" s="344" t="str">
        <f t="shared" si="32"/>
        <v>BC EMAX Unterföhring 2</v>
      </c>
      <c r="U23" s="345" t="str">
        <f t="shared" si="32"/>
        <v/>
      </c>
      <c r="V23" s="346"/>
      <c r="W23" s="346"/>
      <c r="AA23" s="90"/>
      <c r="AB23" s="86"/>
      <c r="AC23" s="344" t="str">
        <f>VLOOKUP(AC22,Schlüssel!$A$5:$K$14,2)</f>
        <v>BK München 3</v>
      </c>
      <c r="AD23" s="345"/>
      <c r="AE23" s="344" t="str">
        <f>VLOOKUP(AE22,Schlüssel!$A$5:$K$14,2)</f>
        <v>Bowlinghaus Bamberg 1</v>
      </c>
      <c r="AF23" s="345"/>
      <c r="AG23" s="344" t="str">
        <f>VLOOKUP(AG22,Schlüssel!$A$5:$K$14,2)</f>
        <v>SG Rottendorf 1</v>
      </c>
      <c r="AH23" s="345"/>
      <c r="AI23" s="344" t="str">
        <f>VLOOKUP(AI22,Schlüssel!$A$5:$K$14,2)</f>
        <v>RW Lichtenhof Stein 1</v>
      </c>
      <c r="AJ23" s="345"/>
      <c r="AK23" s="344" t="str">
        <f>VLOOKUP(AK22,Schlüssel!$A$5:$K$14,2)</f>
        <v>High Roller Rosenheim 1</v>
      </c>
      <c r="AL23" s="345"/>
      <c r="AM23" s="344" t="str">
        <f>VLOOKUP(AM22,Schlüssel!$A$5:$K$14,2)</f>
        <v>Schanzer Ingolstadt 1</v>
      </c>
      <c r="AN23" s="345"/>
      <c r="AO23" s="344" t="str">
        <f>VLOOKUP(AO22,Schlüssel!$A$5:$K$14,2)</f>
        <v>SG DJK Rimpar</v>
      </c>
      <c r="AP23" s="345"/>
      <c r="AQ23" s="344" t="str">
        <f>VLOOKUP(AQ22,Schlüssel!$A$5:$K$14,2)</f>
        <v>Bajuwaren München 1</v>
      </c>
      <c r="AR23" s="345"/>
      <c r="AS23" s="344" t="str">
        <f>VLOOKUP(AS22,Schlüssel!$A$5:$K$14,2)</f>
        <v>BC EMAX Unterföhring 2</v>
      </c>
      <c r="AT23" s="345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2" t="str">
        <f t="shared" si="33"/>
        <v/>
      </c>
      <c r="E24" s="342" t="str">
        <f t="shared" si="33"/>
        <v/>
      </c>
      <c r="F24" s="342" t="str">
        <f t="shared" si="33"/>
        <v/>
      </c>
      <c r="G24" s="342" t="str">
        <f t="shared" si="33"/>
        <v/>
      </c>
      <c r="H24" s="342" t="str">
        <f t="shared" si="33"/>
        <v/>
      </c>
      <c r="I24" s="342" t="str">
        <f t="shared" si="33"/>
        <v/>
      </c>
      <c r="J24" s="342" t="str">
        <f t="shared" si="33"/>
        <v/>
      </c>
      <c r="K24" s="342" t="str">
        <f t="shared" si="33"/>
        <v/>
      </c>
      <c r="L24" s="342" t="str">
        <f t="shared" si="32"/>
        <v/>
      </c>
      <c r="M24" s="342" t="str">
        <f t="shared" si="32"/>
        <v/>
      </c>
      <c r="N24" s="342" t="str">
        <f t="shared" si="32"/>
        <v/>
      </c>
      <c r="O24" s="342" t="str">
        <f t="shared" si="32"/>
        <v/>
      </c>
      <c r="P24" s="342" t="str">
        <f t="shared" si="32"/>
        <v/>
      </c>
      <c r="Q24" s="342" t="str">
        <f t="shared" si="32"/>
        <v/>
      </c>
      <c r="R24" s="342" t="str">
        <f t="shared" si="32"/>
        <v/>
      </c>
      <c r="S24" s="342" t="str">
        <f t="shared" si="32"/>
        <v/>
      </c>
      <c r="T24" s="342" t="str">
        <f t="shared" si="32"/>
        <v/>
      </c>
      <c r="U24" s="343" t="str">
        <f t="shared" si="32"/>
        <v/>
      </c>
      <c r="V24" s="303"/>
      <c r="W24" s="303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6" t="str">
        <f t="shared" ref="B25:C29" si="34">IF(AA25=0,"",AA25)</f>
        <v>Spieler 1</v>
      </c>
      <c r="C25" s="367" t="str">
        <f t="shared" si="34"/>
        <v/>
      </c>
      <c r="D25" s="340">
        <f>IF(AC25=301,"",AC25)</f>
        <v>191</v>
      </c>
      <c r="E25" s="340" t="str">
        <f>IF(AD25=0,"",AD25)</f>
        <v/>
      </c>
      <c r="F25" s="340">
        <f>IF(AE25=301,"",AE25)</f>
        <v>190</v>
      </c>
      <c r="G25" s="340" t="str">
        <f>IF(AF25=0,"",AF25)</f>
        <v/>
      </c>
      <c r="H25" s="340">
        <f>IF(AG25=301,"",AG25)</f>
        <v>158</v>
      </c>
      <c r="I25" s="340" t="str">
        <f>IF(AH25=0,"",AH25)</f>
        <v/>
      </c>
      <c r="J25" s="340">
        <f>IF(AI25=301,"",AI25)</f>
        <v>170</v>
      </c>
      <c r="K25" s="340" t="str">
        <f>IF(AJ25=0,"",AJ25)</f>
        <v/>
      </c>
      <c r="L25" s="340">
        <f>IF(AK25=301,"",AK25)</f>
        <v>212</v>
      </c>
      <c r="M25" s="340" t="str">
        <f>IF(AL25=0,"",AL25)</f>
        <v/>
      </c>
      <c r="N25" s="340">
        <f>IF(AM25=301,"",AM25)</f>
        <v>191</v>
      </c>
      <c r="O25" s="340" t="str">
        <f>IF(AN25=0,"",AN25)</f>
        <v/>
      </c>
      <c r="P25" s="340">
        <f>IF(AO25=301,"",AO25)</f>
        <v>223</v>
      </c>
      <c r="Q25" s="340" t="str">
        <f>IF(AP25=0,"",AP25)</f>
        <v/>
      </c>
      <c r="R25" s="340">
        <f>IF(AQ25=301,"",AQ25)</f>
        <v>194</v>
      </c>
      <c r="S25" s="340" t="str">
        <f>IF(AR25=0,"",AR25)</f>
        <v/>
      </c>
      <c r="T25" s="340">
        <f>IF(AS25=301,"",AS25)</f>
        <v>167</v>
      </c>
      <c r="U25" s="340" t="str">
        <f>IF(AT25=0,"",AT25)</f>
        <v/>
      </c>
      <c r="V25" s="341"/>
      <c r="W25" s="341"/>
      <c r="AA25" s="91" t="s">
        <v>0</v>
      </c>
      <c r="AB25" s="92"/>
      <c r="AC25" s="373">
        <f>ABS(INDEX(AC:AC,MATCH(AC22,$AA:$AA,0)+5)+INDEX(AC:AC,MATCH(AC22,$AA:$AA,0)+6)+INDEX(AC:AC,MATCH(AC22,$AA:$AA,0)+7))</f>
        <v>191</v>
      </c>
      <c r="AD25" s="374"/>
      <c r="AE25" s="373">
        <f>ABS(INDEX(AE:AE,MATCH(AE22,$AA:$AA,0)+5)+INDEX(AE:AE,MATCH(AE22,$AA:$AA,0)+6)+INDEX(AE:AE,MATCH(AE22,$AA:$AA,0)+7))</f>
        <v>190</v>
      </c>
      <c r="AF25" s="374"/>
      <c r="AG25" s="373">
        <f>ABS(INDEX(AG:AG,MATCH(AG22,$AA:$AA,0)+5)+INDEX(AG:AG,MATCH(AG22,$AA:$AA,0)+6)+INDEX(AG:AG,MATCH(AG22,$AA:$AA,0)+7))</f>
        <v>158</v>
      </c>
      <c r="AH25" s="374"/>
      <c r="AI25" s="373">
        <f>ABS(INDEX(AI:AI,MATCH(AI22,$AA:$AA,0)+5)+INDEX(AI:AI,MATCH(AI22,$AA:$AA,0)+6)+INDEX(AI:AI,MATCH(AI22,$AA:$AA,0)+7))</f>
        <v>170</v>
      </c>
      <c r="AJ25" s="374"/>
      <c r="AK25" s="373">
        <f>ABS(INDEX(AK:AK,MATCH(AK22,$AA:$AA,0)+5)+INDEX(AK:AK,MATCH(AK22,$AA:$AA,0)+6)+INDEX(AK:AK,MATCH(AK22,$AA:$AA,0)+7))</f>
        <v>212</v>
      </c>
      <c r="AL25" s="374"/>
      <c r="AM25" s="373">
        <f>ABS(INDEX(AM:AM,MATCH(AM22,$AA:$AA,0)+5)+INDEX(AM:AM,MATCH(AM22,$AA:$AA,0)+6)+INDEX(AM:AM,MATCH(AM22,$AA:$AA,0)+7))</f>
        <v>191</v>
      </c>
      <c r="AN25" s="374"/>
      <c r="AO25" s="373">
        <f>ABS(INDEX(AO:AO,MATCH(AO22,$AA:$AA,0)+5)+INDEX(AO:AO,MATCH(AO22,$AA:$AA,0)+6)+INDEX(AO:AO,MATCH(AO22,$AA:$AA,0)+7))</f>
        <v>223</v>
      </c>
      <c r="AP25" s="374"/>
      <c r="AQ25" s="373">
        <f>ABS(INDEX(AQ:AQ,MATCH(AQ22,$AA:$AA,0)+5)+INDEX(AQ:AQ,MATCH(AQ22,$AA:$AA,0)+6)+INDEX(AQ:AQ,MATCH(AQ22,$AA:$AA,0)+7))</f>
        <v>194</v>
      </c>
      <c r="AR25" s="374"/>
      <c r="AS25" s="373">
        <f>ABS(INDEX(AS:AS,MATCH(AS22,$AA:$AA,0)+5)+INDEX(AS:AS,MATCH(AS22,$AA:$AA,0)+6)+INDEX(AS:AS,MATCH(AS22,$AA:$AA,0)+7))</f>
        <v>167</v>
      </c>
      <c r="AT25" s="374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6" t="str">
        <f t="shared" si="34"/>
        <v>Spieler 2</v>
      </c>
      <c r="C26" s="367" t="str">
        <f t="shared" si="34"/>
        <v/>
      </c>
      <c r="D26" s="340">
        <f>IF(AC26=301,"",AC26)</f>
        <v>212</v>
      </c>
      <c r="E26" s="340" t="str">
        <f>IF(AD26=0,"",AD26)</f>
        <v/>
      </c>
      <c r="F26" s="340">
        <f>IF(AE26=301,"",AE26)</f>
        <v>201</v>
      </c>
      <c r="G26" s="340" t="str">
        <f>IF(AF26=0,"",AF26)</f>
        <v/>
      </c>
      <c r="H26" s="340">
        <f>IF(AG26=301,"",AG26)</f>
        <v>170</v>
      </c>
      <c r="I26" s="340" t="str">
        <f>IF(AH26=0,"",AH26)</f>
        <v/>
      </c>
      <c r="J26" s="340">
        <f>IF(AI26=301,"",AI26)</f>
        <v>152</v>
      </c>
      <c r="K26" s="340" t="str">
        <f>IF(AJ26=0,"",AJ26)</f>
        <v/>
      </c>
      <c r="L26" s="340">
        <f>IF(AK26=301,"",AK26)</f>
        <v>166</v>
      </c>
      <c r="M26" s="340" t="str">
        <f>IF(AL26=0,"",AL26)</f>
        <v/>
      </c>
      <c r="N26" s="340">
        <f>IF(AM26=301,"",AM26)</f>
        <v>193</v>
      </c>
      <c r="O26" s="340" t="str">
        <f>IF(AN26=0,"",AN26)</f>
        <v/>
      </c>
      <c r="P26" s="340">
        <f>IF(AO26=301,"",AO26)</f>
        <v>193</v>
      </c>
      <c r="Q26" s="340" t="str">
        <f>IF(AP26=0,"",AP26)</f>
        <v/>
      </c>
      <c r="R26" s="340">
        <f>IF(AQ26=301,"",AQ26)</f>
        <v>158</v>
      </c>
      <c r="S26" s="340" t="str">
        <f>IF(AR26=0,"",AR26)</f>
        <v/>
      </c>
      <c r="T26" s="340">
        <f>IF(AS26=301,"",AS26)</f>
        <v>184</v>
      </c>
      <c r="U26" s="340" t="str">
        <f>IF(AT26=0,"",AT26)</f>
        <v/>
      </c>
      <c r="V26" s="341"/>
      <c r="W26" s="341"/>
      <c r="AA26" s="91" t="s">
        <v>2</v>
      </c>
      <c r="AB26" s="92"/>
      <c r="AC26" s="375">
        <f>ABS(INDEX(AC:AC,MATCH(AC22,$AA:$AA,0)+8)+INDEX(AC:AC,MATCH(AC22,$AA:$AA,0)+9)+INDEX(AC:AC,MATCH(AC22,$AA:$AA,0)+10))</f>
        <v>212</v>
      </c>
      <c r="AD26" s="376"/>
      <c r="AE26" s="375">
        <f>ABS(INDEX(AE:AE,MATCH(AE22,$AA:$AA,0)+8)+INDEX(AE:AE,MATCH(AE22,$AA:$AA,0)+9)+INDEX(AE:AE,MATCH(AE22,$AA:$AA,0)+10))</f>
        <v>201</v>
      </c>
      <c r="AF26" s="376"/>
      <c r="AG26" s="375">
        <f>ABS(INDEX(AG:AG,MATCH(AG22,$AA:$AA,0)+8)+INDEX(AG:AG,MATCH(AG22,$AA:$AA,0)+9)+INDEX(AG:AG,MATCH(AG22,$AA:$AA,0)+10))</f>
        <v>170</v>
      </c>
      <c r="AH26" s="376"/>
      <c r="AI26" s="375">
        <f>ABS(INDEX(AI:AI,MATCH(AI22,$AA:$AA,0)+8)+INDEX(AI:AI,MATCH(AI22,$AA:$AA,0)+9)+INDEX(AI:AI,MATCH(AI22,$AA:$AA,0)+10))</f>
        <v>152</v>
      </c>
      <c r="AJ26" s="376"/>
      <c r="AK26" s="375">
        <f>ABS(INDEX(AK:AK,MATCH(AK22,$AA:$AA,0)+8)+INDEX(AK:AK,MATCH(AK22,$AA:$AA,0)+9)+INDEX(AK:AK,MATCH(AK22,$AA:$AA,0)+10))</f>
        <v>166</v>
      </c>
      <c r="AL26" s="376"/>
      <c r="AM26" s="375">
        <f>ABS(INDEX(AM:AM,MATCH(AM22,$AA:$AA,0)+8)+INDEX(AM:AM,MATCH(AM22,$AA:$AA,0)+9)+INDEX(AM:AM,MATCH(AM22,$AA:$AA,0)+10))</f>
        <v>193</v>
      </c>
      <c r="AN26" s="376"/>
      <c r="AO26" s="375">
        <f>ABS(INDEX(AO:AO,MATCH(AO22,$AA:$AA,0)+8)+INDEX(AO:AO,MATCH(AO22,$AA:$AA,0)+9)+INDEX(AO:AO,MATCH(AO22,$AA:$AA,0)+10))</f>
        <v>193</v>
      </c>
      <c r="AP26" s="376"/>
      <c r="AQ26" s="375">
        <f>ABS(INDEX(AQ:AQ,MATCH(AQ22,$AA:$AA,0)+8)+INDEX(AQ:AQ,MATCH(AQ22,$AA:$AA,0)+9)+INDEX(AQ:AQ,MATCH(AQ22,$AA:$AA,0)+10))</f>
        <v>158</v>
      </c>
      <c r="AR26" s="376"/>
      <c r="AS26" s="375">
        <f>ABS(INDEX(AS:AS,MATCH(AS22,$AA:$AA,0)+8)+INDEX(AS:AS,MATCH(AS22,$AA:$AA,0)+9)+INDEX(AS:AS,MATCH(AS22,$AA:$AA,0)+10))</f>
        <v>184</v>
      </c>
      <c r="AT26" s="376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6" t="str">
        <f t="shared" si="34"/>
        <v>Spieler 3</v>
      </c>
      <c r="C27" s="367" t="str">
        <f t="shared" si="34"/>
        <v/>
      </c>
      <c r="D27" s="340">
        <f>IF(AC27=301,"",AC27)</f>
        <v>214</v>
      </c>
      <c r="E27" s="340" t="str">
        <f>IF(AD27=0,"",AD27)</f>
        <v/>
      </c>
      <c r="F27" s="340">
        <f>IF(AE27=301,"",AE27)</f>
        <v>210</v>
      </c>
      <c r="G27" s="340" t="str">
        <f>IF(AF27=0,"",AF27)</f>
        <v/>
      </c>
      <c r="H27" s="340">
        <f>IF(AG27=301,"",AG27)</f>
        <v>174</v>
      </c>
      <c r="I27" s="340" t="str">
        <f>IF(AH27=0,"",AH27)</f>
        <v/>
      </c>
      <c r="J27" s="340">
        <f>IF(AI27=301,"",AI27)</f>
        <v>190</v>
      </c>
      <c r="K27" s="340" t="str">
        <f>IF(AJ27=0,"",AJ27)</f>
        <v/>
      </c>
      <c r="L27" s="340">
        <f>IF(AK27=301,"",AK27)</f>
        <v>170</v>
      </c>
      <c r="M27" s="340" t="str">
        <f>IF(AL27=0,"",AL27)</f>
        <v/>
      </c>
      <c r="N27" s="340">
        <f>IF(AM27=301,"",AM27)</f>
        <v>214</v>
      </c>
      <c r="O27" s="340" t="str">
        <f>IF(AN27=0,"",AN27)</f>
        <v/>
      </c>
      <c r="P27" s="340">
        <f>IF(AO27=301,"",AO27)</f>
        <v>182</v>
      </c>
      <c r="Q27" s="340" t="str">
        <f>IF(AP27=0,"",AP27)</f>
        <v/>
      </c>
      <c r="R27" s="340">
        <f>IF(AQ27=301,"",AQ27)</f>
        <v>200</v>
      </c>
      <c r="S27" s="340" t="str">
        <f>IF(AR27=0,"",AR27)</f>
        <v/>
      </c>
      <c r="T27" s="340">
        <f>IF(AS27=301,"",AS27)</f>
        <v>170</v>
      </c>
      <c r="U27" s="340" t="str">
        <f>IF(AT27=0,"",AT27)</f>
        <v/>
      </c>
      <c r="V27" s="341"/>
      <c r="W27" s="341"/>
      <c r="AA27" s="91" t="s">
        <v>3</v>
      </c>
      <c r="AB27" s="92"/>
      <c r="AC27" s="375">
        <f>ABS(INDEX(AC:AC,MATCH(AC22,$AA:$AA,0)+11)+INDEX(AC:AC,MATCH(AC22,$AA:$AA,0)+12)+INDEX(AC:AC,MATCH(AC22,$AA:$AA,0)+13))</f>
        <v>214</v>
      </c>
      <c r="AD27" s="376"/>
      <c r="AE27" s="375">
        <f>ABS(INDEX(AE:AE,MATCH(AE22,$AA:$AA,0)+11)+INDEX(AE:AE,MATCH(AE22,$AA:$AA,0)+12)+INDEX(AE:AE,MATCH(AE22,$AA:$AA,0)+13))</f>
        <v>210</v>
      </c>
      <c r="AF27" s="376"/>
      <c r="AG27" s="375">
        <f>ABS(INDEX(AG:AG,MATCH(AG22,$AA:$AA,0)+11)+INDEX(AG:AG,MATCH(AG22,$AA:$AA,0)+12)+INDEX(AG:AG,MATCH(AG22,$AA:$AA,0)+13))</f>
        <v>174</v>
      </c>
      <c r="AH27" s="376"/>
      <c r="AI27" s="375">
        <f>ABS(INDEX(AI:AI,MATCH(AI22,$AA:$AA,0)+11)+INDEX(AI:AI,MATCH(AI22,$AA:$AA,0)+12)+INDEX(AI:AI,MATCH(AI22,$AA:$AA,0)+13))</f>
        <v>190</v>
      </c>
      <c r="AJ27" s="376"/>
      <c r="AK27" s="375">
        <f>ABS(INDEX(AK:AK,MATCH(AK22,$AA:$AA,0)+11)+INDEX(AK:AK,MATCH(AK22,$AA:$AA,0)+12)+INDEX(AK:AK,MATCH(AK22,$AA:$AA,0)+13))</f>
        <v>170</v>
      </c>
      <c r="AL27" s="376"/>
      <c r="AM27" s="375">
        <f>ABS(INDEX(AM:AM,MATCH(AM22,$AA:$AA,0)+11)+INDEX(AM:AM,MATCH(AM22,$AA:$AA,0)+12)+INDEX(AM:AM,MATCH(AM22,$AA:$AA,0)+13))</f>
        <v>214</v>
      </c>
      <c r="AN27" s="376"/>
      <c r="AO27" s="375">
        <f>ABS(INDEX(AO:AO,MATCH(AO22,$AA:$AA,0)+11)+INDEX(AO:AO,MATCH(AO22,$AA:$AA,0)+12)+INDEX(AO:AO,MATCH(AO22,$AA:$AA,0)+13))</f>
        <v>182</v>
      </c>
      <c r="AP27" s="376"/>
      <c r="AQ27" s="375">
        <f>ABS(INDEX(AQ:AQ,MATCH(AQ22,$AA:$AA,0)+11)+INDEX(AQ:AQ,MATCH(AQ22,$AA:$AA,0)+12)+INDEX(AQ:AQ,MATCH(AQ22,$AA:$AA,0)+13))</f>
        <v>200</v>
      </c>
      <c r="AR27" s="376"/>
      <c r="AS27" s="375">
        <f>ABS(INDEX(AS:AS,MATCH(AS22,$AA:$AA,0)+11)+INDEX(AS:AS,MATCH(AS22,$AA:$AA,0)+12)+INDEX(AS:AS,MATCH(AS22,$AA:$AA,0)+13))</f>
        <v>170</v>
      </c>
      <c r="AT27" s="376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6" t="str">
        <f t="shared" si="34"/>
        <v>Spieler 4</v>
      </c>
      <c r="C28" s="367" t="str">
        <f t="shared" si="34"/>
        <v/>
      </c>
      <c r="D28" s="340">
        <f>IF(AC28=301,"",AC28)</f>
        <v>237</v>
      </c>
      <c r="E28" s="340" t="str">
        <f>IF(AD28=0,"",AD28)</f>
        <v/>
      </c>
      <c r="F28" s="340">
        <f>IF(AE28=301,"",AE28)</f>
        <v>245</v>
      </c>
      <c r="G28" s="340" t="str">
        <f>IF(AF28=0,"",AF28)</f>
        <v/>
      </c>
      <c r="H28" s="340">
        <f>IF(AG28=301,"",AG28)</f>
        <v>255</v>
      </c>
      <c r="I28" s="340" t="str">
        <f>IF(AH28=0,"",AH28)</f>
        <v/>
      </c>
      <c r="J28" s="340">
        <f>IF(AI28=301,"",AI28)</f>
        <v>227</v>
      </c>
      <c r="K28" s="340" t="str">
        <f>IF(AJ28=0,"",AJ28)</f>
        <v/>
      </c>
      <c r="L28" s="340">
        <f>IF(AK28=301,"",AK28)</f>
        <v>199</v>
      </c>
      <c r="M28" s="340" t="str">
        <f>IF(AL28=0,"",AL28)</f>
        <v/>
      </c>
      <c r="N28" s="340">
        <f>IF(AM28=301,"",AM28)</f>
        <v>182</v>
      </c>
      <c r="O28" s="340" t="str">
        <f>IF(AN28=0,"",AN28)</f>
        <v/>
      </c>
      <c r="P28" s="340">
        <f>IF(AO28=301,"",AO28)</f>
        <v>242</v>
      </c>
      <c r="Q28" s="340" t="str">
        <f>IF(AP28=0,"",AP28)</f>
        <v/>
      </c>
      <c r="R28" s="340">
        <f>IF(AQ28=301,"",AQ28)</f>
        <v>135</v>
      </c>
      <c r="S28" s="340" t="str">
        <f>IF(AR28=0,"",AR28)</f>
        <v/>
      </c>
      <c r="T28" s="340">
        <f>IF(AS28=301,"",AS28)</f>
        <v>181</v>
      </c>
      <c r="U28" s="340" t="str">
        <f>IF(AT28=0,"",AT28)</f>
        <v/>
      </c>
      <c r="V28" s="341"/>
      <c r="W28" s="341"/>
      <c r="AA28" s="91" t="s">
        <v>11</v>
      </c>
      <c r="AB28" s="92"/>
      <c r="AC28" s="375">
        <f>ABS(INDEX(AC:AC,MATCH(AC22,$AA:$AA,0)+14)+INDEX(AC:AC,MATCH(AC22,$AA:$AA,0)+15)+INDEX(AC:AC,MATCH(AC22,$AA:$AA,0)+16))</f>
        <v>237</v>
      </c>
      <c r="AD28" s="376"/>
      <c r="AE28" s="375">
        <f>ABS(INDEX(AE:AE,MATCH(AE22,$AA:$AA,0)+14)+INDEX(AE:AE,MATCH(AE22,$AA:$AA,0)+15)+INDEX(AE:AE,MATCH(AE22,$AA:$AA,0)+16))</f>
        <v>245</v>
      </c>
      <c r="AF28" s="376"/>
      <c r="AG28" s="375">
        <f>ABS(INDEX(AG:AG,MATCH(AG22,$AA:$AA,0)+14)+INDEX(AG:AG,MATCH(AG22,$AA:$AA,0)+15)+INDEX(AG:AG,MATCH(AG22,$AA:$AA,0)+16))</f>
        <v>255</v>
      </c>
      <c r="AH28" s="376"/>
      <c r="AI28" s="375">
        <f>ABS(INDEX(AI:AI,MATCH(AI22,$AA:$AA,0)+14)+INDEX(AI:AI,MATCH(AI22,$AA:$AA,0)+15)+INDEX(AI:AI,MATCH(AI22,$AA:$AA,0)+16))</f>
        <v>227</v>
      </c>
      <c r="AJ28" s="376"/>
      <c r="AK28" s="375">
        <f>ABS(INDEX(AK:AK,MATCH(AK22,$AA:$AA,0)+14)+INDEX(AK:AK,MATCH(AK22,$AA:$AA,0)+15)+INDEX(AK:AK,MATCH(AK22,$AA:$AA,0)+16))</f>
        <v>199</v>
      </c>
      <c r="AL28" s="376"/>
      <c r="AM28" s="375">
        <f>ABS(INDEX(AM:AM,MATCH(AM22,$AA:$AA,0)+14)+INDEX(AM:AM,MATCH(AM22,$AA:$AA,0)+15)+INDEX(AM:AM,MATCH(AM22,$AA:$AA,0)+16))</f>
        <v>182</v>
      </c>
      <c r="AN28" s="376"/>
      <c r="AO28" s="375">
        <f>ABS(INDEX(AO:AO,MATCH(AO22,$AA:$AA,0)+14)+INDEX(AO:AO,MATCH(AO22,$AA:$AA,0)+15)+INDEX(AO:AO,MATCH(AO22,$AA:$AA,0)+16))</f>
        <v>242</v>
      </c>
      <c r="AP28" s="376"/>
      <c r="AQ28" s="375">
        <f>ABS(INDEX(AQ:AQ,MATCH(AQ22,$AA:$AA,0)+14)+INDEX(AQ:AQ,MATCH(AQ22,$AA:$AA,0)+15)+INDEX(AQ:AQ,MATCH(AQ22,$AA:$AA,0)+16))</f>
        <v>135</v>
      </c>
      <c r="AR28" s="376"/>
      <c r="AS28" s="375">
        <f>ABS(INDEX(AS:AS,MATCH(AS22,$AA:$AA,0)+14)+INDEX(AS:AS,MATCH(AS22,$AA:$AA,0)+15)+INDEX(AS:AS,MATCH(AS22,$AA:$AA,0)+16))</f>
        <v>181</v>
      </c>
      <c r="AT28" s="376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5" t="str">
        <f t="shared" si="34"/>
        <v>Gesamt</v>
      </c>
      <c r="C29" s="356" t="str">
        <f t="shared" si="34"/>
        <v/>
      </c>
      <c r="D29" s="339">
        <f>IF(AC29=1505,"",AC29)</f>
        <v>854</v>
      </c>
      <c r="E29" s="339" t="str">
        <f>IF(AD29=0,"",AD29)</f>
        <v/>
      </c>
      <c r="F29" s="339">
        <f>IF(AE29=1505,"",AE29)</f>
        <v>846</v>
      </c>
      <c r="G29" s="339" t="str">
        <f>IF(AF29=0,"",AF29)</f>
        <v/>
      </c>
      <c r="H29" s="339">
        <f>IF(AG29=1505,"",AG29)</f>
        <v>757</v>
      </c>
      <c r="I29" s="339" t="str">
        <f>IF(AH29=0,"",AH29)</f>
        <v/>
      </c>
      <c r="J29" s="339">
        <f>IF(AI29=1505,"",AI29)</f>
        <v>739</v>
      </c>
      <c r="K29" s="339" t="str">
        <f>IF(AJ29=0,"",AJ29)</f>
        <v/>
      </c>
      <c r="L29" s="339">
        <f>IF(AK29=1505,"",AK29)</f>
        <v>747</v>
      </c>
      <c r="M29" s="339" t="str">
        <f>IF(AL29=0,"",AL29)</f>
        <v/>
      </c>
      <c r="N29" s="339">
        <f>IF(AM29=1505,"",AM29)</f>
        <v>780</v>
      </c>
      <c r="O29" s="339" t="str">
        <f>IF(AN29=0,"",AN29)</f>
        <v/>
      </c>
      <c r="P29" s="339">
        <f>IF(AO29=1505,"",AO29)</f>
        <v>840</v>
      </c>
      <c r="Q29" s="339" t="str">
        <f>IF(AP29=0,"",AP29)</f>
        <v/>
      </c>
      <c r="R29" s="339">
        <f>IF(AQ29=1505,"",AQ29)</f>
        <v>687</v>
      </c>
      <c r="S29" s="339" t="str">
        <f>IF(AR29=0,"",AR29)</f>
        <v/>
      </c>
      <c r="T29" s="339">
        <f>IF(AS29=1505,"",AS29)</f>
        <v>702</v>
      </c>
      <c r="U29" s="339" t="str">
        <f>IF(AT29=0,"",AT29)</f>
        <v/>
      </c>
      <c r="V29" s="292"/>
      <c r="W29" s="292"/>
      <c r="AA29" s="93" t="s">
        <v>1799</v>
      </c>
      <c r="AB29" s="94"/>
      <c r="AC29" s="355">
        <f>SUM(AC25:AC28)</f>
        <v>854</v>
      </c>
      <c r="AD29" s="356"/>
      <c r="AE29" s="355">
        <f>SUM(AE25:AE28)</f>
        <v>846</v>
      </c>
      <c r="AF29" s="356"/>
      <c r="AG29" s="355">
        <f>SUM(AG25:AG28)</f>
        <v>757</v>
      </c>
      <c r="AH29" s="356"/>
      <c r="AI29" s="355">
        <f>SUM(AI25:AI28)</f>
        <v>739</v>
      </c>
      <c r="AJ29" s="356"/>
      <c r="AK29" s="355">
        <f>SUM(AK25:AK28)</f>
        <v>747</v>
      </c>
      <c r="AL29" s="356"/>
      <c r="AM29" s="355">
        <f>SUM(AM25:AM28)</f>
        <v>780</v>
      </c>
      <c r="AN29" s="356"/>
      <c r="AO29" s="355">
        <f>SUM(AO25:AO28)</f>
        <v>840</v>
      </c>
      <c r="AP29" s="356"/>
      <c r="AQ29" s="355">
        <f>SUM(AQ25:AQ28)</f>
        <v>687</v>
      </c>
      <c r="AR29" s="356"/>
      <c r="AS29" s="355">
        <f>SUM(AS25:AS28)</f>
        <v>702</v>
      </c>
      <c r="AT29" s="356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0" t="str">
        <f>AE31</f>
        <v>Bayernliga Herren</v>
      </c>
      <c r="G31" s="360"/>
      <c r="H31" s="360"/>
      <c r="I31" s="360"/>
      <c r="J31" s="360"/>
      <c r="K31" s="360"/>
      <c r="L31" s="360"/>
      <c r="M31" s="360"/>
      <c r="N31" s="360"/>
      <c r="O31" s="360"/>
      <c r="P31" s="360"/>
      <c r="Q31" s="360"/>
      <c r="R31" s="48"/>
      <c r="S31" s="49" t="s">
        <v>1794</v>
      </c>
      <c r="T31" s="50"/>
      <c r="U31" s="361" t="str">
        <f>AT31</f>
        <v>12.10./13.10.</v>
      </c>
      <c r="V31" s="362"/>
      <c r="W31" s="363"/>
      <c r="X31" s="364"/>
      <c r="Y31" s="365"/>
      <c r="Z31" s="365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1" t="str">
        <f>VLOOKUP(AS32,Spielorte!$A$1:$C$6,2)</f>
        <v>12.10./13.10.</v>
      </c>
      <c r="AU31" s="362"/>
      <c r="AV31" s="363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59" t="str">
        <f>AE32</f>
        <v>Unterföhring Dreambowl Palace</v>
      </c>
      <c r="G32" s="359"/>
      <c r="H32" s="359"/>
      <c r="I32" s="359"/>
      <c r="J32" s="359"/>
      <c r="K32" s="359"/>
      <c r="L32" s="359"/>
      <c r="M32" s="359"/>
      <c r="N32" s="359"/>
      <c r="O32" s="359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5" t="s">
        <v>1800</v>
      </c>
      <c r="E35" s="356"/>
      <c r="F35" s="355" t="s">
        <v>1801</v>
      </c>
      <c r="G35" s="356"/>
      <c r="H35" s="355" t="s">
        <v>1802</v>
      </c>
      <c r="I35" s="356"/>
      <c r="J35" s="355" t="s">
        <v>1803</v>
      </c>
      <c r="K35" s="356"/>
      <c r="L35" s="355" t="s">
        <v>1804</v>
      </c>
      <c r="M35" s="356"/>
      <c r="N35" s="355" t="s">
        <v>1805</v>
      </c>
      <c r="O35" s="356"/>
      <c r="P35" s="355" t="s">
        <v>1806</v>
      </c>
      <c r="Q35" s="356"/>
      <c r="R35" s="355" t="s">
        <v>1807</v>
      </c>
      <c r="S35" s="356"/>
      <c r="T35" s="355" t="s">
        <v>1808</v>
      </c>
      <c r="U35" s="356"/>
      <c r="V35" s="357" t="s">
        <v>1799</v>
      </c>
      <c r="W35" s="358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68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49">
        <f>IF(AD37="","",AD37)</f>
        <v>1</v>
      </c>
      <c r="F37" s="75">
        <f t="shared" ref="F37:F50" si="35">IF(AE37=0,"",AE37)</f>
        <v>216</v>
      </c>
      <c r="G37" s="349">
        <f>IF(AF37="","",AF37)</f>
        <v>1</v>
      </c>
      <c r="H37" s="75">
        <f t="shared" ref="H37:H50" si="36">IF(AG37=0,"",AG37)</f>
        <v>233</v>
      </c>
      <c r="I37" s="349">
        <f>IF(AH37="","",AH37)</f>
        <v>1</v>
      </c>
      <c r="J37" s="75">
        <f t="shared" ref="J37:J50" si="37">IF(AI37=0,"",AI37)</f>
        <v>244</v>
      </c>
      <c r="K37" s="349">
        <f>IF(AJ37="","",AJ37)</f>
        <v>1</v>
      </c>
      <c r="L37" s="75">
        <f t="shared" ref="L37:L50" si="38">IF(AK37=0,"",AK37)</f>
        <v>258</v>
      </c>
      <c r="M37" s="349">
        <f>IF(AL37="","",AL37)</f>
        <v>1</v>
      </c>
      <c r="N37" s="75">
        <f>IF(AM37=0,"",AM37)</f>
        <v>216</v>
      </c>
      <c r="O37" s="349">
        <f>IF(AN37="","",AN37)</f>
        <v>1</v>
      </c>
      <c r="P37" s="75">
        <f t="shared" ref="P37:P50" si="39">IF(AO37=0,"",AO37)</f>
        <v>236</v>
      </c>
      <c r="Q37" s="349">
        <f>IF(AP37="","",AP37)</f>
        <v>1</v>
      </c>
      <c r="R37" s="75">
        <f t="shared" ref="R37:R50" si="40">IF(AQ37=0,"",AQ37)</f>
        <v>194</v>
      </c>
      <c r="S37" s="349">
        <f>IF(AR37="","",AR37)</f>
        <v>0</v>
      </c>
      <c r="T37" s="75">
        <f t="shared" ref="T37:T50" si="41">IF(AS37=0,"",AS37)</f>
        <v>207</v>
      </c>
      <c r="U37" s="349">
        <f>IF(AT37="","",AT37)</f>
        <v>1</v>
      </c>
      <c r="V37" s="75">
        <f t="shared" ref="V37:V50" si="42">IF(AU37=0,"",AU37)</f>
        <v>2081</v>
      </c>
      <c r="W37" s="349">
        <f>IF(AV37="","",AV37)</f>
        <v>8</v>
      </c>
      <c r="Z37" s="352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5">
      <c r="A38" s="369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50"/>
      <c r="F38" s="78" t="str">
        <f t="shared" si="35"/>
        <v/>
      </c>
      <c r="G38" s="350"/>
      <c r="H38" s="78" t="str">
        <f t="shared" si="36"/>
        <v/>
      </c>
      <c r="I38" s="350"/>
      <c r="J38" s="78" t="str">
        <f t="shared" si="37"/>
        <v/>
      </c>
      <c r="K38" s="350"/>
      <c r="L38" s="78" t="str">
        <f t="shared" si="38"/>
        <v/>
      </c>
      <c r="M38" s="350"/>
      <c r="N38" s="78" t="str">
        <f t="shared" ref="N38:N50" si="57">IF(AM38=0,"",AM38)</f>
        <v/>
      </c>
      <c r="O38" s="350"/>
      <c r="P38" s="78" t="str">
        <f t="shared" si="39"/>
        <v/>
      </c>
      <c r="Q38" s="350"/>
      <c r="R38" s="78" t="str">
        <f t="shared" si="40"/>
        <v/>
      </c>
      <c r="S38" s="350"/>
      <c r="T38" s="78" t="str">
        <f t="shared" si="41"/>
        <v/>
      </c>
      <c r="U38" s="350"/>
      <c r="V38" s="78" t="str">
        <f t="shared" si="42"/>
        <v/>
      </c>
      <c r="W38" s="350"/>
      <c r="Z38" s="353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0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1"/>
      <c r="F39" s="69" t="str">
        <f t="shared" si="35"/>
        <v/>
      </c>
      <c r="G39" s="351"/>
      <c r="H39" s="69" t="str">
        <f t="shared" si="36"/>
        <v/>
      </c>
      <c r="I39" s="351"/>
      <c r="J39" s="69" t="str">
        <f t="shared" si="37"/>
        <v/>
      </c>
      <c r="K39" s="351"/>
      <c r="L39" s="69" t="str">
        <f t="shared" si="38"/>
        <v/>
      </c>
      <c r="M39" s="351"/>
      <c r="N39" s="69" t="str">
        <f t="shared" si="57"/>
        <v/>
      </c>
      <c r="O39" s="351"/>
      <c r="P39" s="69" t="str">
        <f t="shared" si="39"/>
        <v/>
      </c>
      <c r="Q39" s="351"/>
      <c r="R39" s="69" t="str">
        <f t="shared" si="40"/>
        <v/>
      </c>
      <c r="S39" s="351"/>
      <c r="T39" s="69" t="str">
        <f t="shared" si="41"/>
        <v/>
      </c>
      <c r="U39" s="351"/>
      <c r="V39" s="69" t="str">
        <f t="shared" si="42"/>
        <v/>
      </c>
      <c r="W39" s="351"/>
      <c r="Z39" s="354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68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49">
        <f>IF(AD40="","",AD40)</f>
        <v>1</v>
      </c>
      <c r="F40" s="75">
        <f t="shared" si="35"/>
        <v>174</v>
      </c>
      <c r="G40" s="349">
        <f>IF(AF40="","",AF40)</f>
        <v>0</v>
      </c>
      <c r="H40" s="75">
        <f t="shared" si="36"/>
        <v>222</v>
      </c>
      <c r="I40" s="349">
        <f>IF(AH40="","",AH40)</f>
        <v>1</v>
      </c>
      <c r="J40" s="75">
        <f t="shared" si="37"/>
        <v>230</v>
      </c>
      <c r="K40" s="349">
        <f>IF(AJ40="","",AJ40)</f>
        <v>1</v>
      </c>
      <c r="L40" s="75">
        <f t="shared" si="38"/>
        <v>175</v>
      </c>
      <c r="M40" s="349">
        <f>IF(AL40="","",AL40)</f>
        <v>0</v>
      </c>
      <c r="N40" s="75">
        <f t="shared" si="57"/>
        <v>202</v>
      </c>
      <c r="O40" s="349">
        <f>IF(AN40="","",AN40)</f>
        <v>1</v>
      </c>
      <c r="P40" s="75">
        <f t="shared" si="39"/>
        <v>219</v>
      </c>
      <c r="Q40" s="349">
        <f>IF(AP40="","",AP40)</f>
        <v>1</v>
      </c>
      <c r="R40" s="75">
        <f t="shared" si="40"/>
        <v>158</v>
      </c>
      <c r="S40" s="349">
        <f>IF(AR40="","",AR40)</f>
        <v>0</v>
      </c>
      <c r="T40" s="75">
        <f t="shared" si="41"/>
        <v>195</v>
      </c>
      <c r="U40" s="349">
        <f>IF(AT40="","",AT40)</f>
        <v>1</v>
      </c>
      <c r="V40" s="75">
        <f t="shared" si="42"/>
        <v>1760</v>
      </c>
      <c r="W40" s="349">
        <f>IF(AV40="","",AV40)</f>
        <v>6</v>
      </c>
      <c r="Z40" s="352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69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50"/>
      <c r="F41" s="78" t="str">
        <f t="shared" si="35"/>
        <v/>
      </c>
      <c r="G41" s="350"/>
      <c r="H41" s="78" t="str">
        <f t="shared" si="36"/>
        <v/>
      </c>
      <c r="I41" s="350"/>
      <c r="J41" s="78" t="str">
        <f t="shared" si="37"/>
        <v/>
      </c>
      <c r="K41" s="350"/>
      <c r="L41" s="78" t="str">
        <f t="shared" si="38"/>
        <v/>
      </c>
      <c r="M41" s="350"/>
      <c r="N41" s="78" t="str">
        <f t="shared" si="57"/>
        <v/>
      </c>
      <c r="O41" s="350"/>
      <c r="P41" s="78" t="str">
        <f t="shared" si="39"/>
        <v/>
      </c>
      <c r="Q41" s="350"/>
      <c r="R41" s="78" t="str">
        <f t="shared" si="40"/>
        <v/>
      </c>
      <c r="S41" s="350"/>
      <c r="T41" s="78" t="str">
        <f t="shared" si="41"/>
        <v/>
      </c>
      <c r="U41" s="350"/>
      <c r="V41" s="78" t="str">
        <f t="shared" si="42"/>
        <v/>
      </c>
      <c r="W41" s="350"/>
      <c r="Z41" s="353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0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1"/>
      <c r="F42" s="69" t="str">
        <f t="shared" si="35"/>
        <v/>
      </c>
      <c r="G42" s="351"/>
      <c r="H42" s="69" t="str">
        <f t="shared" si="36"/>
        <v/>
      </c>
      <c r="I42" s="351"/>
      <c r="J42" s="69" t="str">
        <f t="shared" si="37"/>
        <v/>
      </c>
      <c r="K42" s="351"/>
      <c r="L42" s="69" t="str">
        <f t="shared" si="38"/>
        <v/>
      </c>
      <c r="M42" s="351"/>
      <c r="N42" s="69" t="str">
        <f t="shared" si="57"/>
        <v/>
      </c>
      <c r="O42" s="351"/>
      <c r="P42" s="69" t="str">
        <f t="shared" si="39"/>
        <v/>
      </c>
      <c r="Q42" s="351"/>
      <c r="R42" s="69" t="str">
        <f t="shared" si="40"/>
        <v/>
      </c>
      <c r="S42" s="351"/>
      <c r="T42" s="69" t="str">
        <f t="shared" si="41"/>
        <v/>
      </c>
      <c r="U42" s="351"/>
      <c r="V42" s="69" t="str">
        <f t="shared" si="42"/>
        <v/>
      </c>
      <c r="W42" s="351"/>
      <c r="Z42" s="354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68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49">
        <f>IF(AD43="","",AD43)</f>
        <v>1</v>
      </c>
      <c r="F43" s="75">
        <f t="shared" si="35"/>
        <v>233</v>
      </c>
      <c r="G43" s="349">
        <f>IF(AF43="","",AF43)</f>
        <v>1</v>
      </c>
      <c r="H43" s="75">
        <f t="shared" si="36"/>
        <v>235</v>
      </c>
      <c r="I43" s="349">
        <f>IF(AH43="","",AH43)</f>
        <v>1</v>
      </c>
      <c r="J43" s="75">
        <f t="shared" si="37"/>
        <v>216</v>
      </c>
      <c r="K43" s="349">
        <f>IF(AJ43="","",AJ43)</f>
        <v>1</v>
      </c>
      <c r="L43" s="75">
        <f t="shared" si="38"/>
        <v>212</v>
      </c>
      <c r="M43" s="349">
        <f>IF(AL43="","",AL43)</f>
        <v>0</v>
      </c>
      <c r="N43" s="75">
        <f t="shared" si="57"/>
        <v>192</v>
      </c>
      <c r="O43" s="349">
        <f>IF(AN43="","",AN43)</f>
        <v>1</v>
      </c>
      <c r="P43" s="75">
        <f t="shared" si="39"/>
        <v>200</v>
      </c>
      <c r="Q43" s="349">
        <f>IF(AP43="","",AP43)</f>
        <v>1</v>
      </c>
      <c r="R43" s="75">
        <f t="shared" si="40"/>
        <v>200</v>
      </c>
      <c r="S43" s="349">
        <f>IF(AR43="","",AR43)</f>
        <v>1</v>
      </c>
      <c r="T43" s="75">
        <f t="shared" si="41"/>
        <v>213</v>
      </c>
      <c r="U43" s="349">
        <f>IF(AT43="","",AT43)</f>
        <v>0</v>
      </c>
      <c r="V43" s="75">
        <f t="shared" si="42"/>
        <v>1947</v>
      </c>
      <c r="W43" s="349">
        <f>IF(AV43="","",AV43)</f>
        <v>7</v>
      </c>
      <c r="Z43" s="352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69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50"/>
      <c r="F44" s="78" t="str">
        <f t="shared" si="35"/>
        <v/>
      </c>
      <c r="G44" s="350"/>
      <c r="H44" s="78" t="str">
        <f t="shared" si="36"/>
        <v/>
      </c>
      <c r="I44" s="350"/>
      <c r="J44" s="78" t="str">
        <f t="shared" si="37"/>
        <v/>
      </c>
      <c r="K44" s="350"/>
      <c r="L44" s="78" t="str">
        <f t="shared" si="38"/>
        <v/>
      </c>
      <c r="M44" s="350"/>
      <c r="N44" s="78" t="str">
        <f t="shared" si="57"/>
        <v/>
      </c>
      <c r="O44" s="350"/>
      <c r="P44" s="78" t="str">
        <f t="shared" si="39"/>
        <v/>
      </c>
      <c r="Q44" s="350"/>
      <c r="R44" s="78" t="str">
        <f t="shared" si="40"/>
        <v/>
      </c>
      <c r="S44" s="350"/>
      <c r="T44" s="78" t="str">
        <f t="shared" si="41"/>
        <v/>
      </c>
      <c r="U44" s="350"/>
      <c r="V44" s="78" t="str">
        <f t="shared" si="42"/>
        <v/>
      </c>
      <c r="W44" s="350"/>
      <c r="Z44" s="353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0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1"/>
      <c r="F45" s="69" t="str">
        <f t="shared" si="35"/>
        <v/>
      </c>
      <c r="G45" s="351"/>
      <c r="H45" s="69" t="str">
        <f t="shared" si="36"/>
        <v/>
      </c>
      <c r="I45" s="351"/>
      <c r="J45" s="69" t="str">
        <f t="shared" si="37"/>
        <v/>
      </c>
      <c r="K45" s="351"/>
      <c r="L45" s="69" t="str">
        <f t="shared" si="38"/>
        <v/>
      </c>
      <c r="M45" s="351"/>
      <c r="N45" s="69" t="str">
        <f t="shared" si="57"/>
        <v/>
      </c>
      <c r="O45" s="351"/>
      <c r="P45" s="69" t="str">
        <f t="shared" si="39"/>
        <v/>
      </c>
      <c r="Q45" s="351"/>
      <c r="R45" s="69" t="str">
        <f t="shared" si="40"/>
        <v/>
      </c>
      <c r="S45" s="351"/>
      <c r="T45" s="69" t="str">
        <f t="shared" si="41"/>
        <v/>
      </c>
      <c r="U45" s="351"/>
      <c r="V45" s="69" t="str">
        <f t="shared" si="42"/>
        <v/>
      </c>
      <c r="W45" s="351"/>
      <c r="Z45" s="354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68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49">
        <f>IF(AD46="","",AD46)</f>
        <v>1</v>
      </c>
      <c r="F46" s="75">
        <f t="shared" si="35"/>
        <v>158</v>
      </c>
      <c r="G46" s="349">
        <f>IF(AF46="","",AF46)</f>
        <v>0</v>
      </c>
      <c r="H46" s="75">
        <f t="shared" si="36"/>
        <v>182</v>
      </c>
      <c r="I46" s="349">
        <f>IF(AH46="","",AH46)</f>
        <v>1</v>
      </c>
      <c r="J46" s="75">
        <f t="shared" si="37"/>
        <v>176</v>
      </c>
      <c r="K46" s="349">
        <f>IF(AJ46="","",AJ46)</f>
        <v>1</v>
      </c>
      <c r="L46" s="75">
        <f t="shared" si="38"/>
        <v>164</v>
      </c>
      <c r="M46" s="349">
        <f>IF(AL46="","",AL46)</f>
        <v>0</v>
      </c>
      <c r="N46" s="75" t="str">
        <f t="shared" si="57"/>
        <v/>
      </c>
      <c r="O46" s="349">
        <f>IF(AN46="","",AN46)</f>
        <v>0</v>
      </c>
      <c r="P46" s="75" t="str">
        <f t="shared" si="39"/>
        <v/>
      </c>
      <c r="Q46" s="349">
        <f>IF(AP46="","",AP46)</f>
        <v>0</v>
      </c>
      <c r="R46" s="75" t="str">
        <f t="shared" si="40"/>
        <v/>
      </c>
      <c r="S46" s="349">
        <f>IF(AR46="","",AR46)</f>
        <v>0</v>
      </c>
      <c r="T46" s="75" t="str">
        <f t="shared" si="41"/>
        <v/>
      </c>
      <c r="U46" s="349">
        <f>IF(AT46="","",AT46)</f>
        <v>1</v>
      </c>
      <c r="V46" s="75">
        <f t="shared" si="42"/>
        <v>884</v>
      </c>
      <c r="W46" s="349">
        <f>IF(AV46="","",AV46)</f>
        <v>4</v>
      </c>
      <c r="Z46" s="352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69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50"/>
      <c r="F47" s="78" t="str">
        <f t="shared" si="35"/>
        <v/>
      </c>
      <c r="G47" s="350"/>
      <c r="H47" s="78" t="str">
        <f t="shared" si="36"/>
        <v/>
      </c>
      <c r="I47" s="350"/>
      <c r="J47" s="78" t="str">
        <f t="shared" si="37"/>
        <v/>
      </c>
      <c r="K47" s="350"/>
      <c r="L47" s="78" t="str">
        <f t="shared" si="38"/>
        <v/>
      </c>
      <c r="M47" s="350"/>
      <c r="N47" s="78">
        <f t="shared" si="57"/>
        <v>225</v>
      </c>
      <c r="O47" s="350"/>
      <c r="P47" s="78">
        <f t="shared" si="39"/>
        <v>160</v>
      </c>
      <c r="Q47" s="350"/>
      <c r="R47" s="78">
        <f t="shared" si="40"/>
        <v>135</v>
      </c>
      <c r="S47" s="350"/>
      <c r="T47" s="78">
        <f t="shared" si="41"/>
        <v>212</v>
      </c>
      <c r="U47" s="350"/>
      <c r="V47" s="78">
        <f t="shared" si="42"/>
        <v>732</v>
      </c>
      <c r="W47" s="350"/>
      <c r="Z47" s="353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0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1"/>
      <c r="F48" s="69" t="str">
        <f t="shared" si="35"/>
        <v/>
      </c>
      <c r="G48" s="351"/>
      <c r="H48" s="69" t="str">
        <f t="shared" si="36"/>
        <v/>
      </c>
      <c r="I48" s="351"/>
      <c r="J48" s="69" t="str">
        <f t="shared" si="37"/>
        <v/>
      </c>
      <c r="K48" s="351"/>
      <c r="L48" s="69" t="str">
        <f t="shared" si="38"/>
        <v/>
      </c>
      <c r="M48" s="351"/>
      <c r="N48" s="69" t="str">
        <f t="shared" si="57"/>
        <v/>
      </c>
      <c r="O48" s="351"/>
      <c r="P48" s="69" t="str">
        <f t="shared" si="39"/>
        <v/>
      </c>
      <c r="Q48" s="351"/>
      <c r="R48" s="69" t="str">
        <f t="shared" si="40"/>
        <v/>
      </c>
      <c r="S48" s="351"/>
      <c r="T48" s="69" t="str">
        <f t="shared" si="41"/>
        <v/>
      </c>
      <c r="U48" s="351"/>
      <c r="V48" s="69" t="str">
        <f t="shared" si="42"/>
        <v/>
      </c>
      <c r="W48" s="351"/>
      <c r="Z48" s="354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47">
        <f t="shared" ref="D52:M54" si="70">IF(AC52=0,"",AC52)</f>
        <v>6</v>
      </c>
      <c r="E52" s="347" t="str">
        <f t="shared" si="70"/>
        <v/>
      </c>
      <c r="F52" s="347">
        <f t="shared" si="70"/>
        <v>4</v>
      </c>
      <c r="G52" s="347" t="str">
        <f t="shared" si="70"/>
        <v/>
      </c>
      <c r="H52" s="347">
        <f t="shared" si="70"/>
        <v>8</v>
      </c>
      <c r="I52" s="347" t="str">
        <f t="shared" si="70"/>
        <v/>
      </c>
      <c r="J52" s="347">
        <f t="shared" si="70"/>
        <v>7</v>
      </c>
      <c r="K52" s="347" t="str">
        <f t="shared" si="70"/>
        <v/>
      </c>
      <c r="L52" s="347">
        <f t="shared" si="70"/>
        <v>3</v>
      </c>
      <c r="M52" s="347" t="str">
        <f t="shared" si="70"/>
        <v/>
      </c>
      <c r="N52" s="347">
        <f t="shared" ref="N52:U54" si="71">IF(AM52=0,"",AM52)</f>
        <v>5</v>
      </c>
      <c r="O52" s="347" t="str">
        <f t="shared" si="71"/>
        <v/>
      </c>
      <c r="P52" s="347">
        <f t="shared" si="71"/>
        <v>10</v>
      </c>
      <c r="Q52" s="347" t="str">
        <f t="shared" si="71"/>
        <v/>
      </c>
      <c r="R52" s="347">
        <f t="shared" si="71"/>
        <v>1</v>
      </c>
      <c r="S52" s="347" t="str">
        <f t="shared" si="71"/>
        <v/>
      </c>
      <c r="T52" s="347">
        <f t="shared" si="71"/>
        <v>9</v>
      </c>
      <c r="U52" s="347" t="str">
        <f t="shared" si="71"/>
        <v/>
      </c>
      <c r="V52" s="348"/>
      <c r="W52" s="348"/>
      <c r="AA52" s="88" t="s">
        <v>1797</v>
      </c>
      <c r="AB52" s="89" t="s">
        <v>1798</v>
      </c>
      <c r="AC52" s="371">
        <f>VLOOKUP($AA32,Schlüssel!$A$5:$K$14,3)</f>
        <v>6</v>
      </c>
      <c r="AD52" s="372"/>
      <c r="AE52" s="371">
        <f>VLOOKUP($AA32,Schlüssel!$A$5:$K$14,4)</f>
        <v>4</v>
      </c>
      <c r="AF52" s="372"/>
      <c r="AG52" s="371">
        <f>VLOOKUP($AA32,Schlüssel!$A$5:$K$14,5)</f>
        <v>8</v>
      </c>
      <c r="AH52" s="372"/>
      <c r="AI52" s="371">
        <f>VLOOKUP($AA32,Schlüssel!$A$5:$K$14,6)</f>
        <v>7</v>
      </c>
      <c r="AJ52" s="372"/>
      <c r="AK52" s="371">
        <f>VLOOKUP($AA32,Schlüssel!$A$5:$K$14,7)</f>
        <v>3</v>
      </c>
      <c r="AL52" s="372"/>
      <c r="AM52" s="371">
        <f>VLOOKUP($AA32,Schlüssel!$A$5:$K$14,8)</f>
        <v>5</v>
      </c>
      <c r="AN52" s="372"/>
      <c r="AO52" s="371">
        <f>VLOOKUP($AA32,Schlüssel!$A$5:$K$14,9)</f>
        <v>10</v>
      </c>
      <c r="AP52" s="372"/>
      <c r="AQ52" s="371">
        <f>VLOOKUP($AA32,Schlüssel!$A$5:$K$14,10)</f>
        <v>1</v>
      </c>
      <c r="AR52" s="372"/>
      <c r="AS52" s="371">
        <f>VLOOKUP($AA32,Schlüssel!$A$5:$K$14,11)</f>
        <v>9</v>
      </c>
      <c r="AT52" s="372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44" t="str">
        <f t="shared" si="70"/>
        <v>SG Rottendorf 1</v>
      </c>
      <c r="E53" s="345" t="str">
        <f t="shared" si="70"/>
        <v/>
      </c>
      <c r="F53" s="344" t="str">
        <f t="shared" si="70"/>
        <v>SG DJK Rimpar</v>
      </c>
      <c r="G53" s="345" t="str">
        <f t="shared" si="70"/>
        <v/>
      </c>
      <c r="H53" s="344" t="str">
        <f t="shared" si="70"/>
        <v>BC EMAX Unterföhring 2</v>
      </c>
      <c r="I53" s="345" t="str">
        <f t="shared" si="70"/>
        <v/>
      </c>
      <c r="J53" s="344" t="str">
        <f t="shared" si="70"/>
        <v>Schanzer Ingolstadt 1</v>
      </c>
      <c r="K53" s="345" t="str">
        <f t="shared" si="70"/>
        <v/>
      </c>
      <c r="L53" s="344" t="str">
        <f t="shared" si="70"/>
        <v>BK München 3</v>
      </c>
      <c r="M53" s="345" t="str">
        <f t="shared" si="70"/>
        <v/>
      </c>
      <c r="N53" s="344" t="str">
        <f t="shared" si="71"/>
        <v>RW Lichtenhof Stein 1</v>
      </c>
      <c r="O53" s="345" t="str">
        <f t="shared" si="71"/>
        <v/>
      </c>
      <c r="P53" s="344" t="str">
        <f t="shared" si="71"/>
        <v>High Roller Rosenheim 1</v>
      </c>
      <c r="Q53" s="345" t="str">
        <f t="shared" si="71"/>
        <v/>
      </c>
      <c r="R53" s="344" t="str">
        <f t="shared" si="71"/>
        <v>BC Comet Nürnberg</v>
      </c>
      <c r="S53" s="345" t="str">
        <f t="shared" si="71"/>
        <v/>
      </c>
      <c r="T53" s="344" t="str">
        <f t="shared" si="71"/>
        <v>Bowlinghaus Bamberg 1</v>
      </c>
      <c r="U53" s="345" t="str">
        <f t="shared" si="71"/>
        <v/>
      </c>
      <c r="V53" s="346"/>
      <c r="W53" s="346"/>
      <c r="AA53" s="90"/>
      <c r="AB53" s="86"/>
      <c r="AC53" s="344" t="str">
        <f>VLOOKUP(AC52,Schlüssel!$A$5:$K$14,2)</f>
        <v>SG Rottendorf 1</v>
      </c>
      <c r="AD53" s="345"/>
      <c r="AE53" s="344" t="str">
        <f>VLOOKUP(AE52,Schlüssel!$A$5:$K$14,2)</f>
        <v>SG DJK Rimpar</v>
      </c>
      <c r="AF53" s="345"/>
      <c r="AG53" s="344" t="str">
        <f>VLOOKUP(AG52,Schlüssel!$A$5:$K$14,2)</f>
        <v>BC EMAX Unterföhring 2</v>
      </c>
      <c r="AH53" s="345"/>
      <c r="AI53" s="344" t="str">
        <f>VLOOKUP(AI52,Schlüssel!$A$5:$K$14,2)</f>
        <v>Schanzer Ingolstadt 1</v>
      </c>
      <c r="AJ53" s="345"/>
      <c r="AK53" s="344" t="str">
        <f>VLOOKUP(AK52,Schlüssel!$A$5:$K$14,2)</f>
        <v>BK München 3</v>
      </c>
      <c r="AL53" s="345"/>
      <c r="AM53" s="344" t="str">
        <f>VLOOKUP(AM52,Schlüssel!$A$5:$K$14,2)</f>
        <v>RW Lichtenhof Stein 1</v>
      </c>
      <c r="AN53" s="345"/>
      <c r="AO53" s="344" t="str">
        <f>VLOOKUP(AO52,Schlüssel!$A$5:$K$14,2)</f>
        <v>High Roller Rosenheim 1</v>
      </c>
      <c r="AP53" s="345"/>
      <c r="AQ53" s="344" t="str">
        <f>VLOOKUP(AQ52,Schlüssel!$A$5:$K$14,2)</f>
        <v>BC Comet Nürnberg</v>
      </c>
      <c r="AR53" s="345"/>
      <c r="AS53" s="344" t="str">
        <f>VLOOKUP(AS52,Schlüssel!$A$5:$K$14,2)</f>
        <v>Bowlinghaus Bamberg 1</v>
      </c>
      <c r="AT53" s="345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42" t="str">
        <f t="shared" si="70"/>
        <v/>
      </c>
      <c r="E54" s="342" t="str">
        <f t="shared" si="70"/>
        <v/>
      </c>
      <c r="F54" s="342" t="str">
        <f t="shared" si="70"/>
        <v/>
      </c>
      <c r="G54" s="342" t="str">
        <f t="shared" si="70"/>
        <v/>
      </c>
      <c r="H54" s="342" t="str">
        <f t="shared" si="70"/>
        <v/>
      </c>
      <c r="I54" s="342" t="str">
        <f t="shared" si="70"/>
        <v/>
      </c>
      <c r="J54" s="342" t="str">
        <f t="shared" si="70"/>
        <v/>
      </c>
      <c r="K54" s="342" t="str">
        <f t="shared" si="70"/>
        <v/>
      </c>
      <c r="L54" s="342" t="str">
        <f t="shared" si="70"/>
        <v/>
      </c>
      <c r="M54" s="342" t="str">
        <f t="shared" si="70"/>
        <v/>
      </c>
      <c r="N54" s="342" t="str">
        <f t="shared" si="71"/>
        <v/>
      </c>
      <c r="O54" s="342" t="str">
        <f t="shared" si="71"/>
        <v/>
      </c>
      <c r="P54" s="342" t="str">
        <f t="shared" si="71"/>
        <v/>
      </c>
      <c r="Q54" s="342" t="str">
        <f t="shared" si="71"/>
        <v/>
      </c>
      <c r="R54" s="342" t="str">
        <f t="shared" si="71"/>
        <v/>
      </c>
      <c r="S54" s="342" t="str">
        <f t="shared" si="71"/>
        <v/>
      </c>
      <c r="T54" s="342" t="str">
        <f t="shared" si="71"/>
        <v/>
      </c>
      <c r="U54" s="343" t="str">
        <f t="shared" si="71"/>
        <v/>
      </c>
      <c r="V54" s="303"/>
      <c r="W54" s="303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6" t="str">
        <f t="shared" si="68"/>
        <v>Spieler 1</v>
      </c>
      <c r="C55" s="367" t="str">
        <f t="shared" si="69"/>
        <v/>
      </c>
      <c r="D55" s="340">
        <f>IF(AC55=301,"",AC55)</f>
        <v>211</v>
      </c>
      <c r="E55" s="340" t="str">
        <f>IF(AD55=0,"",AD55)</f>
        <v/>
      </c>
      <c r="F55" s="340">
        <f>IF(AE55=301,"",AE55)</f>
        <v>212</v>
      </c>
      <c r="G55" s="340" t="str">
        <f>IF(AF55=0,"",AF55)</f>
        <v/>
      </c>
      <c r="H55" s="340">
        <f>IF(AG55=301,"",AG55)</f>
        <v>178</v>
      </c>
      <c r="I55" s="340" t="str">
        <f>IF(AH55=0,"",AH55)</f>
        <v/>
      </c>
      <c r="J55" s="340">
        <f>IF(AI55=301,"",AI55)</f>
        <v>163</v>
      </c>
      <c r="K55" s="340" t="str">
        <f>IF(AJ55=0,"",AJ55)</f>
        <v/>
      </c>
      <c r="L55" s="340">
        <f>IF(AK55=301,"",AK55)</f>
        <v>215</v>
      </c>
      <c r="M55" s="340" t="str">
        <f>IF(AL55=0,"",AL55)</f>
        <v/>
      </c>
      <c r="N55" s="340">
        <f>IF(AM55=301,"",AM55)</f>
        <v>127</v>
      </c>
      <c r="O55" s="340" t="str">
        <f>IF(AN55=0,"",AN55)</f>
        <v/>
      </c>
      <c r="P55" s="340">
        <f>IF(AO55=301,"",AO55)</f>
        <v>156</v>
      </c>
      <c r="Q55" s="340" t="str">
        <f>IF(AP55=0,"",AP55)</f>
        <v/>
      </c>
      <c r="R55" s="340">
        <f>IF(AQ55=301,"",AQ55)</f>
        <v>216</v>
      </c>
      <c r="S55" s="340" t="str">
        <f>IF(AR55=0,"",AR55)</f>
        <v/>
      </c>
      <c r="T55" s="340">
        <f>IF(AS55=301,"",AS55)</f>
        <v>164</v>
      </c>
      <c r="U55" s="340" t="str">
        <f>IF(AT55=0,"",AT55)</f>
        <v/>
      </c>
      <c r="V55" s="341"/>
      <c r="W55" s="341"/>
      <c r="AA55" s="91" t="s">
        <v>0</v>
      </c>
      <c r="AB55" s="92"/>
      <c r="AC55" s="373">
        <f>ABS(INDEX(AC:AC,MATCH(AC52,$AA:$AA,0)+5)+INDEX(AC:AC,MATCH(AC52,$AA:$AA,0)+6)+INDEX(AC:AC,MATCH(AC52,$AA:$AA,0)+7))</f>
        <v>211</v>
      </c>
      <c r="AD55" s="374"/>
      <c r="AE55" s="373">
        <f>ABS(INDEX(AE:AE,MATCH(AE52,$AA:$AA,0)+5)+INDEX(AE:AE,MATCH(AE52,$AA:$AA,0)+6)+INDEX(AE:AE,MATCH(AE52,$AA:$AA,0)+7))</f>
        <v>212</v>
      </c>
      <c r="AF55" s="374"/>
      <c r="AG55" s="373">
        <f>ABS(INDEX(AG:AG,MATCH(AG52,$AA:$AA,0)+5)+INDEX(AG:AG,MATCH(AG52,$AA:$AA,0)+6)+INDEX(AG:AG,MATCH(AG52,$AA:$AA,0)+7))</f>
        <v>178</v>
      </c>
      <c r="AH55" s="374"/>
      <c r="AI55" s="373">
        <f>ABS(INDEX(AI:AI,MATCH(AI52,$AA:$AA,0)+5)+INDEX(AI:AI,MATCH(AI52,$AA:$AA,0)+6)+INDEX(AI:AI,MATCH(AI52,$AA:$AA,0)+7))</f>
        <v>163</v>
      </c>
      <c r="AJ55" s="374"/>
      <c r="AK55" s="373">
        <f>ABS(INDEX(AK:AK,MATCH(AK52,$AA:$AA,0)+5)+INDEX(AK:AK,MATCH(AK52,$AA:$AA,0)+6)+INDEX(AK:AK,MATCH(AK52,$AA:$AA,0)+7))</f>
        <v>215</v>
      </c>
      <c r="AL55" s="374"/>
      <c r="AM55" s="373">
        <f>ABS(INDEX(AM:AM,MATCH(AM52,$AA:$AA,0)+5)+INDEX(AM:AM,MATCH(AM52,$AA:$AA,0)+6)+INDEX(AM:AM,MATCH(AM52,$AA:$AA,0)+7))</f>
        <v>127</v>
      </c>
      <c r="AN55" s="374"/>
      <c r="AO55" s="373">
        <f>ABS(INDEX(AO:AO,MATCH(AO52,$AA:$AA,0)+5)+INDEX(AO:AO,MATCH(AO52,$AA:$AA,0)+6)+INDEX(AO:AO,MATCH(AO52,$AA:$AA,0)+7))</f>
        <v>156</v>
      </c>
      <c r="AP55" s="374"/>
      <c r="AQ55" s="373">
        <f>ABS(INDEX(AQ:AQ,MATCH(AQ52,$AA:$AA,0)+5)+INDEX(AQ:AQ,MATCH(AQ52,$AA:$AA,0)+6)+INDEX(AQ:AQ,MATCH(AQ52,$AA:$AA,0)+7))</f>
        <v>216</v>
      </c>
      <c r="AR55" s="374"/>
      <c r="AS55" s="373">
        <f>ABS(INDEX(AS:AS,MATCH(AS52,$AA:$AA,0)+5)+INDEX(AS:AS,MATCH(AS52,$AA:$AA,0)+6)+INDEX(AS:AS,MATCH(AS52,$AA:$AA,0)+7))</f>
        <v>164</v>
      </c>
      <c r="AT55" s="374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6" t="str">
        <f t="shared" si="68"/>
        <v>Spieler 2</v>
      </c>
      <c r="C56" s="367" t="str">
        <f t="shared" si="69"/>
        <v/>
      </c>
      <c r="D56" s="340">
        <f>IF(AC56=301,"",AC56)</f>
        <v>174</v>
      </c>
      <c r="E56" s="340" t="str">
        <f>IF(AD56=0,"",AD56)</f>
        <v/>
      </c>
      <c r="F56" s="340">
        <f>IF(AE56=301,"",AE56)</f>
        <v>194</v>
      </c>
      <c r="G56" s="340" t="str">
        <f>IF(AF56=0,"",AF56)</f>
        <v/>
      </c>
      <c r="H56" s="340">
        <f>IF(AG56=301,"",AG56)</f>
        <v>214</v>
      </c>
      <c r="I56" s="340" t="str">
        <f>IF(AH56=0,"",AH56)</f>
        <v/>
      </c>
      <c r="J56" s="340">
        <f>IF(AI56=301,"",AI56)</f>
        <v>156</v>
      </c>
      <c r="K56" s="340" t="str">
        <f>IF(AJ56=0,"",AJ56)</f>
        <v/>
      </c>
      <c r="L56" s="340">
        <f>IF(AK56=301,"",AK56)</f>
        <v>186</v>
      </c>
      <c r="M56" s="340" t="str">
        <f>IF(AL56=0,"",AL56)</f>
        <v/>
      </c>
      <c r="N56" s="340">
        <f>IF(AM56=301,"",AM56)</f>
        <v>195</v>
      </c>
      <c r="O56" s="340" t="str">
        <f>IF(AN56=0,"",AN56)</f>
        <v/>
      </c>
      <c r="P56" s="340">
        <f>IF(AO56=301,"",AO56)</f>
        <v>199</v>
      </c>
      <c r="Q56" s="340" t="str">
        <f>IF(AP56=0,"",AP56)</f>
        <v/>
      </c>
      <c r="R56" s="340">
        <f>IF(AQ56=301,"",AQ56)</f>
        <v>181</v>
      </c>
      <c r="S56" s="340" t="str">
        <f>IF(AR56=0,"",AR56)</f>
        <v/>
      </c>
      <c r="T56" s="340">
        <f>IF(AS56=301,"",AS56)</f>
        <v>171</v>
      </c>
      <c r="U56" s="340" t="str">
        <f>IF(AT56=0,"",AT56)</f>
        <v/>
      </c>
      <c r="V56" s="341"/>
      <c r="W56" s="341"/>
      <c r="AA56" s="91" t="s">
        <v>2</v>
      </c>
      <c r="AB56" s="92"/>
      <c r="AC56" s="375">
        <f>ABS(INDEX(AC:AC,MATCH(AC52,$AA:$AA,0)+8)+INDEX(AC:AC,MATCH(AC52,$AA:$AA,0)+9)+INDEX(AC:AC,MATCH(AC52,$AA:$AA,0)+10))</f>
        <v>174</v>
      </c>
      <c r="AD56" s="376"/>
      <c r="AE56" s="375">
        <f>ABS(INDEX(AE:AE,MATCH(AE52,$AA:$AA,0)+8)+INDEX(AE:AE,MATCH(AE52,$AA:$AA,0)+9)+INDEX(AE:AE,MATCH(AE52,$AA:$AA,0)+10))</f>
        <v>194</v>
      </c>
      <c r="AF56" s="376"/>
      <c r="AG56" s="375">
        <f>ABS(INDEX(AG:AG,MATCH(AG52,$AA:$AA,0)+8)+INDEX(AG:AG,MATCH(AG52,$AA:$AA,0)+9)+INDEX(AG:AG,MATCH(AG52,$AA:$AA,0)+10))</f>
        <v>214</v>
      </c>
      <c r="AH56" s="376"/>
      <c r="AI56" s="375">
        <f>ABS(INDEX(AI:AI,MATCH(AI52,$AA:$AA,0)+8)+INDEX(AI:AI,MATCH(AI52,$AA:$AA,0)+9)+INDEX(AI:AI,MATCH(AI52,$AA:$AA,0)+10))</f>
        <v>156</v>
      </c>
      <c r="AJ56" s="376"/>
      <c r="AK56" s="375">
        <f>ABS(INDEX(AK:AK,MATCH(AK52,$AA:$AA,0)+8)+INDEX(AK:AK,MATCH(AK52,$AA:$AA,0)+9)+INDEX(AK:AK,MATCH(AK52,$AA:$AA,0)+10))</f>
        <v>186</v>
      </c>
      <c r="AL56" s="376"/>
      <c r="AM56" s="375">
        <f>ABS(INDEX(AM:AM,MATCH(AM52,$AA:$AA,0)+8)+INDEX(AM:AM,MATCH(AM52,$AA:$AA,0)+9)+INDEX(AM:AM,MATCH(AM52,$AA:$AA,0)+10))</f>
        <v>195</v>
      </c>
      <c r="AN56" s="376"/>
      <c r="AO56" s="375">
        <f>ABS(INDEX(AO:AO,MATCH(AO52,$AA:$AA,0)+8)+INDEX(AO:AO,MATCH(AO52,$AA:$AA,0)+9)+INDEX(AO:AO,MATCH(AO52,$AA:$AA,0)+10))</f>
        <v>199</v>
      </c>
      <c r="AP56" s="376"/>
      <c r="AQ56" s="375">
        <f>ABS(INDEX(AQ:AQ,MATCH(AQ52,$AA:$AA,0)+8)+INDEX(AQ:AQ,MATCH(AQ52,$AA:$AA,0)+9)+INDEX(AQ:AQ,MATCH(AQ52,$AA:$AA,0)+10))</f>
        <v>181</v>
      </c>
      <c r="AR56" s="376"/>
      <c r="AS56" s="375">
        <f>ABS(INDEX(AS:AS,MATCH(AS52,$AA:$AA,0)+8)+INDEX(AS:AS,MATCH(AS52,$AA:$AA,0)+9)+INDEX(AS:AS,MATCH(AS52,$AA:$AA,0)+10))</f>
        <v>171</v>
      </c>
      <c r="AT56" s="376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6" t="str">
        <f t="shared" si="68"/>
        <v>Spieler 3</v>
      </c>
      <c r="C57" s="367" t="str">
        <f t="shared" si="69"/>
        <v/>
      </c>
      <c r="D57" s="340">
        <f>IF(AC57=301,"",AC57)</f>
        <v>184</v>
      </c>
      <c r="E57" s="340" t="str">
        <f>IF(AD57=0,"",AD57)</f>
        <v/>
      </c>
      <c r="F57" s="340">
        <f>IF(AE57=301,"",AE57)</f>
        <v>157</v>
      </c>
      <c r="G57" s="340" t="str">
        <f>IF(AF57=0,"",AF57)</f>
        <v/>
      </c>
      <c r="H57" s="340">
        <f>IF(AG57=301,"",AG57)</f>
        <v>172</v>
      </c>
      <c r="I57" s="340" t="str">
        <f>IF(AH57=0,"",AH57)</f>
        <v/>
      </c>
      <c r="J57" s="340">
        <f>IF(AI57=301,"",AI57)</f>
        <v>177</v>
      </c>
      <c r="K57" s="340" t="str">
        <f>IF(AJ57=0,"",AJ57)</f>
        <v/>
      </c>
      <c r="L57" s="340">
        <f>IF(AK57=301,"",AK57)</f>
        <v>237</v>
      </c>
      <c r="M57" s="340" t="str">
        <f>IF(AL57=0,"",AL57)</f>
        <v/>
      </c>
      <c r="N57" s="340">
        <f>IF(AM57=301,"",AM57)</f>
        <v>184</v>
      </c>
      <c r="O57" s="340" t="str">
        <f>IF(AN57=0,"",AN57)</f>
        <v/>
      </c>
      <c r="P57" s="340">
        <f>IF(AO57=301,"",AO57)</f>
        <v>167</v>
      </c>
      <c r="Q57" s="340" t="str">
        <f>IF(AP57=0,"",AP57)</f>
        <v/>
      </c>
      <c r="R57" s="340">
        <f>IF(AQ57=301,"",AQ57)</f>
        <v>199</v>
      </c>
      <c r="S57" s="340" t="str">
        <f>IF(AR57=0,"",AR57)</f>
        <v/>
      </c>
      <c r="T57" s="340">
        <f>IF(AS57=301,"",AS57)</f>
        <v>244</v>
      </c>
      <c r="U57" s="340" t="str">
        <f>IF(AT57=0,"",AT57)</f>
        <v/>
      </c>
      <c r="V57" s="341"/>
      <c r="W57" s="341"/>
      <c r="AA57" s="91" t="s">
        <v>3</v>
      </c>
      <c r="AB57" s="92"/>
      <c r="AC57" s="375">
        <f>ABS(INDEX(AC:AC,MATCH(AC52,$AA:$AA,0)+11)+INDEX(AC:AC,MATCH(AC52,$AA:$AA,0)+12)+INDEX(AC:AC,MATCH(AC52,$AA:$AA,0)+13))</f>
        <v>184</v>
      </c>
      <c r="AD57" s="376"/>
      <c r="AE57" s="375">
        <f>ABS(INDEX(AE:AE,MATCH(AE52,$AA:$AA,0)+11)+INDEX(AE:AE,MATCH(AE52,$AA:$AA,0)+12)+INDEX(AE:AE,MATCH(AE52,$AA:$AA,0)+13))</f>
        <v>157</v>
      </c>
      <c r="AF57" s="376"/>
      <c r="AG57" s="375">
        <f>ABS(INDEX(AG:AG,MATCH(AG52,$AA:$AA,0)+11)+INDEX(AG:AG,MATCH(AG52,$AA:$AA,0)+12)+INDEX(AG:AG,MATCH(AG52,$AA:$AA,0)+13))</f>
        <v>172</v>
      </c>
      <c r="AH57" s="376"/>
      <c r="AI57" s="375">
        <f>ABS(INDEX(AI:AI,MATCH(AI52,$AA:$AA,0)+11)+INDEX(AI:AI,MATCH(AI52,$AA:$AA,0)+12)+INDEX(AI:AI,MATCH(AI52,$AA:$AA,0)+13))</f>
        <v>177</v>
      </c>
      <c r="AJ57" s="376"/>
      <c r="AK57" s="375">
        <f>ABS(INDEX(AK:AK,MATCH(AK52,$AA:$AA,0)+11)+INDEX(AK:AK,MATCH(AK52,$AA:$AA,0)+12)+INDEX(AK:AK,MATCH(AK52,$AA:$AA,0)+13))</f>
        <v>237</v>
      </c>
      <c r="AL57" s="376"/>
      <c r="AM57" s="375">
        <f>ABS(INDEX(AM:AM,MATCH(AM52,$AA:$AA,0)+11)+INDEX(AM:AM,MATCH(AM52,$AA:$AA,0)+12)+INDEX(AM:AM,MATCH(AM52,$AA:$AA,0)+13))</f>
        <v>184</v>
      </c>
      <c r="AN57" s="376"/>
      <c r="AO57" s="375">
        <f>ABS(INDEX(AO:AO,MATCH(AO52,$AA:$AA,0)+11)+INDEX(AO:AO,MATCH(AO52,$AA:$AA,0)+12)+INDEX(AO:AO,MATCH(AO52,$AA:$AA,0)+13))</f>
        <v>167</v>
      </c>
      <c r="AP57" s="376"/>
      <c r="AQ57" s="375">
        <f>ABS(INDEX(AQ:AQ,MATCH(AQ52,$AA:$AA,0)+11)+INDEX(AQ:AQ,MATCH(AQ52,$AA:$AA,0)+12)+INDEX(AQ:AQ,MATCH(AQ52,$AA:$AA,0)+13))</f>
        <v>199</v>
      </c>
      <c r="AR57" s="376"/>
      <c r="AS57" s="375">
        <f>ABS(INDEX(AS:AS,MATCH(AS52,$AA:$AA,0)+11)+INDEX(AS:AS,MATCH(AS52,$AA:$AA,0)+12)+INDEX(AS:AS,MATCH(AS52,$AA:$AA,0)+13))</f>
        <v>244</v>
      </c>
      <c r="AT57" s="376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6" t="str">
        <f t="shared" si="68"/>
        <v>Spieler 4</v>
      </c>
      <c r="C58" s="367" t="str">
        <f t="shared" si="69"/>
        <v/>
      </c>
      <c r="D58" s="340">
        <f>IF(AC58=301,"",AC58)</f>
        <v>177</v>
      </c>
      <c r="E58" s="340" t="str">
        <f>IF(AD58=0,"",AD58)</f>
        <v/>
      </c>
      <c r="F58" s="340">
        <f>IF(AE58=301,"",AE58)</f>
        <v>204</v>
      </c>
      <c r="G58" s="340" t="str">
        <f>IF(AF58=0,"",AF58)</f>
        <v/>
      </c>
      <c r="H58" s="340">
        <f>IF(AG58=301,"",AG58)</f>
        <v>143</v>
      </c>
      <c r="I58" s="340" t="str">
        <f>IF(AH58=0,"",AH58)</f>
        <v/>
      </c>
      <c r="J58" s="340">
        <f>IF(AI58=301,"",AI58)</f>
        <v>157</v>
      </c>
      <c r="K58" s="340" t="str">
        <f>IF(AJ58=0,"",AJ58)</f>
        <v/>
      </c>
      <c r="L58" s="340">
        <f>IF(AK58=301,"",AK58)</f>
        <v>238</v>
      </c>
      <c r="M58" s="340" t="str">
        <f>IF(AL58=0,"",AL58)</f>
        <v/>
      </c>
      <c r="N58" s="340">
        <f>IF(AM58=301,"",AM58)</f>
        <v>242</v>
      </c>
      <c r="O58" s="340" t="str">
        <f>IF(AN58=0,"",AN58)</f>
        <v/>
      </c>
      <c r="P58" s="340">
        <f>IF(AO58=301,"",AO58)</f>
        <v>193</v>
      </c>
      <c r="Q58" s="340" t="str">
        <f>IF(AP58=0,"",AP58)</f>
        <v/>
      </c>
      <c r="R58" s="340">
        <f>IF(AQ58=301,"",AQ58)</f>
        <v>236</v>
      </c>
      <c r="S58" s="340" t="str">
        <f>IF(AR58=0,"",AR58)</f>
        <v/>
      </c>
      <c r="T58" s="340">
        <f>IF(AS58=301,"",AS58)</f>
        <v>151</v>
      </c>
      <c r="U58" s="340" t="str">
        <f>IF(AT58=0,"",AT58)</f>
        <v/>
      </c>
      <c r="V58" s="341"/>
      <c r="W58" s="341"/>
      <c r="AA58" s="91" t="s">
        <v>11</v>
      </c>
      <c r="AB58" s="92"/>
      <c r="AC58" s="375">
        <f>ABS(INDEX(AC:AC,MATCH(AC52,$AA:$AA,0)+14)+INDEX(AC:AC,MATCH(AC52,$AA:$AA,0)+15)+INDEX(AC:AC,MATCH(AC52,$AA:$AA,0)+16))</f>
        <v>177</v>
      </c>
      <c r="AD58" s="376"/>
      <c r="AE58" s="375">
        <f>ABS(INDEX(AE:AE,MATCH(AE52,$AA:$AA,0)+14)+INDEX(AE:AE,MATCH(AE52,$AA:$AA,0)+15)+INDEX(AE:AE,MATCH(AE52,$AA:$AA,0)+16))</f>
        <v>204</v>
      </c>
      <c r="AF58" s="376"/>
      <c r="AG58" s="375">
        <f>ABS(INDEX(AG:AG,MATCH(AG52,$AA:$AA,0)+14)+INDEX(AG:AG,MATCH(AG52,$AA:$AA,0)+15)+INDEX(AG:AG,MATCH(AG52,$AA:$AA,0)+16))</f>
        <v>143</v>
      </c>
      <c r="AH58" s="376"/>
      <c r="AI58" s="375">
        <f>ABS(INDEX(AI:AI,MATCH(AI52,$AA:$AA,0)+14)+INDEX(AI:AI,MATCH(AI52,$AA:$AA,0)+15)+INDEX(AI:AI,MATCH(AI52,$AA:$AA,0)+16))</f>
        <v>157</v>
      </c>
      <c r="AJ58" s="376"/>
      <c r="AK58" s="375">
        <f>ABS(INDEX(AK:AK,MATCH(AK52,$AA:$AA,0)+14)+INDEX(AK:AK,MATCH(AK52,$AA:$AA,0)+15)+INDEX(AK:AK,MATCH(AK52,$AA:$AA,0)+16))</f>
        <v>238</v>
      </c>
      <c r="AL58" s="376"/>
      <c r="AM58" s="375">
        <f>ABS(INDEX(AM:AM,MATCH(AM52,$AA:$AA,0)+14)+INDEX(AM:AM,MATCH(AM52,$AA:$AA,0)+15)+INDEX(AM:AM,MATCH(AM52,$AA:$AA,0)+16))</f>
        <v>242</v>
      </c>
      <c r="AN58" s="376"/>
      <c r="AO58" s="375">
        <f>ABS(INDEX(AO:AO,MATCH(AO52,$AA:$AA,0)+14)+INDEX(AO:AO,MATCH(AO52,$AA:$AA,0)+15)+INDEX(AO:AO,MATCH(AO52,$AA:$AA,0)+16))</f>
        <v>193</v>
      </c>
      <c r="AP58" s="376"/>
      <c r="AQ58" s="375">
        <f>ABS(INDEX(AQ:AQ,MATCH(AQ52,$AA:$AA,0)+14)+INDEX(AQ:AQ,MATCH(AQ52,$AA:$AA,0)+15)+INDEX(AQ:AQ,MATCH(AQ52,$AA:$AA,0)+16))</f>
        <v>236</v>
      </c>
      <c r="AR58" s="376"/>
      <c r="AS58" s="375">
        <f>ABS(INDEX(AS:AS,MATCH(AS52,$AA:$AA,0)+14)+INDEX(AS:AS,MATCH(AS52,$AA:$AA,0)+15)+INDEX(AS:AS,MATCH(AS52,$AA:$AA,0)+16))</f>
        <v>151</v>
      </c>
      <c r="AT58" s="376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5" t="str">
        <f t="shared" si="68"/>
        <v>Gesamt</v>
      </c>
      <c r="C59" s="356" t="str">
        <f t="shared" si="69"/>
        <v/>
      </c>
      <c r="D59" s="339">
        <f>IF(AC59=1505,"",AC59)</f>
        <v>746</v>
      </c>
      <c r="E59" s="339" t="str">
        <f>IF(AD59=0,"",AD59)</f>
        <v/>
      </c>
      <c r="F59" s="339">
        <f>IF(AE59=1505,"",AE59)</f>
        <v>767</v>
      </c>
      <c r="G59" s="339" t="str">
        <f>IF(AF59=0,"",AF59)</f>
        <v/>
      </c>
      <c r="H59" s="339">
        <f>IF(AG59=1505,"",AG59)</f>
        <v>707</v>
      </c>
      <c r="I59" s="339" t="str">
        <f>IF(AH59=0,"",AH59)</f>
        <v/>
      </c>
      <c r="J59" s="339">
        <f>IF(AI59=1505,"",AI59)</f>
        <v>653</v>
      </c>
      <c r="K59" s="339" t="str">
        <f>IF(AJ59=0,"",AJ59)</f>
        <v/>
      </c>
      <c r="L59" s="339">
        <f>IF(AK59=1505,"",AK59)</f>
        <v>876</v>
      </c>
      <c r="M59" s="339" t="str">
        <f>IF(AL59=0,"",AL59)</f>
        <v/>
      </c>
      <c r="N59" s="339">
        <f>IF(AM59=1505,"",AM59)</f>
        <v>748</v>
      </c>
      <c r="O59" s="339" t="str">
        <f>IF(AN59=0,"",AN59)</f>
        <v/>
      </c>
      <c r="P59" s="339">
        <f>IF(AO59=1505,"",AO59)</f>
        <v>715</v>
      </c>
      <c r="Q59" s="339" t="str">
        <f>IF(AP59=0,"",AP59)</f>
        <v/>
      </c>
      <c r="R59" s="339">
        <f>IF(AQ59=1505,"",AQ59)</f>
        <v>832</v>
      </c>
      <c r="S59" s="339" t="str">
        <f>IF(AR59=0,"",AR59)</f>
        <v/>
      </c>
      <c r="T59" s="339">
        <f>IF(AS59=1505,"",AS59)</f>
        <v>730</v>
      </c>
      <c r="U59" s="339" t="str">
        <f>IF(AT59=0,"",AT59)</f>
        <v/>
      </c>
      <c r="V59" s="292"/>
      <c r="W59" s="292"/>
      <c r="AA59" s="93" t="s">
        <v>1799</v>
      </c>
      <c r="AB59" s="94"/>
      <c r="AC59" s="355">
        <f>SUM(AC55:AC58)</f>
        <v>746</v>
      </c>
      <c r="AD59" s="356"/>
      <c r="AE59" s="355">
        <f>SUM(AE55:AE58)</f>
        <v>767</v>
      </c>
      <c r="AF59" s="356"/>
      <c r="AG59" s="355">
        <f>SUM(AG55:AG58)</f>
        <v>707</v>
      </c>
      <c r="AH59" s="356"/>
      <c r="AI59" s="355">
        <f>SUM(AI55:AI58)</f>
        <v>653</v>
      </c>
      <c r="AJ59" s="356"/>
      <c r="AK59" s="355">
        <f>SUM(AK55:AK58)</f>
        <v>876</v>
      </c>
      <c r="AL59" s="356"/>
      <c r="AM59" s="355">
        <f>SUM(AM55:AM58)</f>
        <v>748</v>
      </c>
      <c r="AN59" s="356"/>
      <c r="AO59" s="355">
        <f>SUM(AO55:AO58)</f>
        <v>715</v>
      </c>
      <c r="AP59" s="356"/>
      <c r="AQ59" s="355">
        <f>SUM(AQ55:AQ58)</f>
        <v>832</v>
      </c>
      <c r="AR59" s="356"/>
      <c r="AS59" s="355">
        <f>SUM(AS55:AS58)</f>
        <v>730</v>
      </c>
      <c r="AT59" s="356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0" t="str">
        <f>AE61</f>
        <v>Bayernliga Herren</v>
      </c>
      <c r="G61" s="360"/>
      <c r="H61" s="360"/>
      <c r="I61" s="360"/>
      <c r="J61" s="360"/>
      <c r="K61" s="360"/>
      <c r="L61" s="360"/>
      <c r="M61" s="360"/>
      <c r="N61" s="360"/>
      <c r="O61" s="360"/>
      <c r="P61" s="360"/>
      <c r="Q61" s="360"/>
      <c r="R61" s="48"/>
      <c r="S61" s="49" t="s">
        <v>1794</v>
      </c>
      <c r="T61" s="50"/>
      <c r="U61" s="361" t="str">
        <f>AT61</f>
        <v>12.10./13.10.</v>
      </c>
      <c r="V61" s="362"/>
      <c r="W61" s="363"/>
      <c r="X61" s="364"/>
      <c r="Y61" s="365"/>
      <c r="Z61" s="365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1" t="str">
        <f>VLOOKUP(AS62,Spielorte!$A$1:$C$6,2)</f>
        <v>12.10./13.10.</v>
      </c>
      <c r="AU61" s="362"/>
      <c r="AV61" s="363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59" t="str">
        <f>AE62</f>
        <v>Unterföhring Dreambowl Palace</v>
      </c>
      <c r="G62" s="359"/>
      <c r="H62" s="359"/>
      <c r="I62" s="359"/>
      <c r="J62" s="359"/>
      <c r="K62" s="359"/>
      <c r="L62" s="359"/>
      <c r="M62" s="359"/>
      <c r="N62" s="359"/>
      <c r="O62" s="359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5" t="s">
        <v>1800</v>
      </c>
      <c r="E65" s="356"/>
      <c r="F65" s="355" t="s">
        <v>1801</v>
      </c>
      <c r="G65" s="356"/>
      <c r="H65" s="355" t="s">
        <v>1802</v>
      </c>
      <c r="I65" s="356"/>
      <c r="J65" s="355" t="s">
        <v>1803</v>
      </c>
      <c r="K65" s="356"/>
      <c r="L65" s="355" t="s">
        <v>1804</v>
      </c>
      <c r="M65" s="356"/>
      <c r="N65" s="355" t="s">
        <v>1805</v>
      </c>
      <c r="O65" s="356"/>
      <c r="P65" s="355" t="s">
        <v>1806</v>
      </c>
      <c r="Q65" s="356"/>
      <c r="R65" s="355" t="s">
        <v>1807</v>
      </c>
      <c r="S65" s="356"/>
      <c r="T65" s="355" t="s">
        <v>1808</v>
      </c>
      <c r="U65" s="356"/>
      <c r="V65" s="357" t="s">
        <v>1799</v>
      </c>
      <c r="W65" s="358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68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49">
        <f>IF(AD67="","",AD67)</f>
        <v>1</v>
      </c>
      <c r="F67" s="75">
        <f t="shared" ref="F67:F80" si="72">IF(AE67=0,"",AE67)</f>
        <v>269</v>
      </c>
      <c r="G67" s="349">
        <f>IF(AF67="","",AF67)</f>
        <v>1</v>
      </c>
      <c r="H67" s="75">
        <f t="shared" ref="H67:H80" si="73">IF(AG67=0,"",AG67)</f>
        <v>206</v>
      </c>
      <c r="I67" s="349">
        <f>IF(AH67="","",AH67)</f>
        <v>1</v>
      </c>
      <c r="J67" s="75">
        <f t="shared" ref="J67:J80" si="74">IF(AI67=0,"",AI67)</f>
        <v>179</v>
      </c>
      <c r="K67" s="349">
        <f>IF(AJ67="","",AJ67)</f>
        <v>0</v>
      </c>
      <c r="L67" s="75">
        <f t="shared" ref="L67:L80" si="75">IF(AK67=0,"",AK67)</f>
        <v>215</v>
      </c>
      <c r="M67" s="349">
        <f>IF(AL67="","",AL67)</f>
        <v>0</v>
      </c>
      <c r="N67" s="75">
        <f>IF(AM67=0,"",AM67)</f>
        <v>224</v>
      </c>
      <c r="O67" s="349">
        <f>IF(AN67="","",AN67)</f>
        <v>0</v>
      </c>
      <c r="P67" s="75">
        <f t="shared" ref="P67:P80" si="76">IF(AO67=0,"",AO67)</f>
        <v>209</v>
      </c>
      <c r="Q67" s="349">
        <f>IF(AP67="","",AP67)</f>
        <v>0.5</v>
      </c>
      <c r="R67" s="75">
        <f t="shared" ref="R67:R80" si="77">IF(AQ67=0,"",AQ67)</f>
        <v>225</v>
      </c>
      <c r="S67" s="349">
        <f>IF(AR67="","",AR67)</f>
        <v>1</v>
      </c>
      <c r="T67" s="75">
        <f t="shared" ref="T67:T80" si="78">IF(AS67=0,"",AS67)</f>
        <v>211</v>
      </c>
      <c r="U67" s="349">
        <f>IF(AT67="","",AT67)</f>
        <v>1</v>
      </c>
      <c r="V67" s="75">
        <f t="shared" ref="V67:V80" si="79">IF(AU67=0,"",AU67)</f>
        <v>1929</v>
      </c>
      <c r="W67" s="349">
        <f>IF(AV67="","",AV67)</f>
        <v>5.5</v>
      </c>
      <c r="Z67" s="352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69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50"/>
      <c r="F68" s="78" t="str">
        <f t="shared" si="72"/>
        <v/>
      </c>
      <c r="G68" s="350"/>
      <c r="H68" s="78" t="str">
        <f t="shared" si="73"/>
        <v/>
      </c>
      <c r="I68" s="350"/>
      <c r="J68" s="78" t="str">
        <f t="shared" si="74"/>
        <v/>
      </c>
      <c r="K68" s="350"/>
      <c r="L68" s="78" t="str">
        <f t="shared" si="75"/>
        <v/>
      </c>
      <c r="M68" s="350"/>
      <c r="N68" s="78" t="str">
        <f t="shared" ref="N68:N80" si="94">IF(AM68=0,"",AM68)</f>
        <v/>
      </c>
      <c r="O68" s="350"/>
      <c r="P68" s="78" t="str">
        <f t="shared" si="76"/>
        <v/>
      </c>
      <c r="Q68" s="350"/>
      <c r="R68" s="78" t="str">
        <f t="shared" si="77"/>
        <v/>
      </c>
      <c r="S68" s="350"/>
      <c r="T68" s="78" t="str">
        <f t="shared" si="78"/>
        <v/>
      </c>
      <c r="U68" s="350"/>
      <c r="V68" s="78" t="str">
        <f t="shared" si="79"/>
        <v/>
      </c>
      <c r="W68" s="350"/>
      <c r="Z68" s="353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0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1"/>
      <c r="F69" s="69" t="str">
        <f t="shared" si="72"/>
        <v/>
      </c>
      <c r="G69" s="351"/>
      <c r="H69" s="69" t="str">
        <f t="shared" si="73"/>
        <v/>
      </c>
      <c r="I69" s="351"/>
      <c r="J69" s="69" t="str">
        <f t="shared" si="74"/>
        <v/>
      </c>
      <c r="K69" s="351"/>
      <c r="L69" s="69" t="str">
        <f t="shared" si="75"/>
        <v/>
      </c>
      <c r="M69" s="351"/>
      <c r="N69" s="69" t="str">
        <f t="shared" si="94"/>
        <v/>
      </c>
      <c r="O69" s="351"/>
      <c r="P69" s="69" t="str">
        <f t="shared" si="76"/>
        <v/>
      </c>
      <c r="Q69" s="351"/>
      <c r="R69" s="69" t="str">
        <f t="shared" si="77"/>
        <v/>
      </c>
      <c r="S69" s="351"/>
      <c r="T69" s="69" t="str">
        <f t="shared" si="78"/>
        <v/>
      </c>
      <c r="U69" s="351"/>
      <c r="V69" s="69" t="str">
        <f t="shared" si="79"/>
        <v/>
      </c>
      <c r="W69" s="351"/>
      <c r="Z69" s="354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68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49">
        <f>IF(AD70="","",AD70)</f>
        <v>1</v>
      </c>
      <c r="F70" s="75">
        <f t="shared" si="72"/>
        <v>235</v>
      </c>
      <c r="G70" s="349">
        <f>IF(AF70="","",AF70)</f>
        <v>1</v>
      </c>
      <c r="H70" s="75">
        <f t="shared" si="73"/>
        <v>233</v>
      </c>
      <c r="I70" s="349">
        <f>IF(AH70="","",AH70)</f>
        <v>1</v>
      </c>
      <c r="J70" s="75">
        <f t="shared" si="74"/>
        <v>208</v>
      </c>
      <c r="K70" s="349">
        <f>IF(AJ70="","",AJ70)</f>
        <v>1</v>
      </c>
      <c r="L70" s="75">
        <f t="shared" si="75"/>
        <v>186</v>
      </c>
      <c r="M70" s="349">
        <f>IF(AL70="","",AL70)</f>
        <v>1</v>
      </c>
      <c r="N70" s="75">
        <f t="shared" si="94"/>
        <v>211</v>
      </c>
      <c r="O70" s="349">
        <f>IF(AN70="","",AN70)</f>
        <v>0</v>
      </c>
      <c r="P70" s="75">
        <f t="shared" si="76"/>
        <v>182</v>
      </c>
      <c r="Q70" s="349">
        <f>IF(AP70="","",AP70)</f>
        <v>0</v>
      </c>
      <c r="R70" s="75">
        <f t="shared" si="77"/>
        <v>177</v>
      </c>
      <c r="S70" s="349">
        <f>IF(AR70="","",AR70)</f>
        <v>0</v>
      </c>
      <c r="T70" s="75">
        <f t="shared" si="78"/>
        <v>183</v>
      </c>
      <c r="U70" s="349">
        <f>IF(AT70="","",AT70)</f>
        <v>0</v>
      </c>
      <c r="V70" s="75">
        <f t="shared" si="79"/>
        <v>1827</v>
      </c>
      <c r="W70" s="349">
        <f>IF(AV70="","",AV70)</f>
        <v>5</v>
      </c>
      <c r="Z70" s="352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69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50"/>
      <c r="F71" s="78" t="str">
        <f t="shared" si="72"/>
        <v/>
      </c>
      <c r="G71" s="350"/>
      <c r="H71" s="78" t="str">
        <f t="shared" si="73"/>
        <v/>
      </c>
      <c r="I71" s="350"/>
      <c r="J71" s="78" t="str">
        <f t="shared" si="74"/>
        <v/>
      </c>
      <c r="K71" s="350"/>
      <c r="L71" s="78" t="str">
        <f t="shared" si="75"/>
        <v/>
      </c>
      <c r="M71" s="350"/>
      <c r="N71" s="78" t="str">
        <f t="shared" si="94"/>
        <v/>
      </c>
      <c r="O71" s="350"/>
      <c r="P71" s="78" t="str">
        <f t="shared" si="76"/>
        <v/>
      </c>
      <c r="Q71" s="350"/>
      <c r="R71" s="78" t="str">
        <f t="shared" si="77"/>
        <v/>
      </c>
      <c r="S71" s="350"/>
      <c r="T71" s="78" t="str">
        <f t="shared" si="78"/>
        <v/>
      </c>
      <c r="U71" s="350"/>
      <c r="V71" s="78" t="str">
        <f t="shared" si="79"/>
        <v/>
      </c>
      <c r="W71" s="350"/>
      <c r="Z71" s="353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0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1"/>
      <c r="F72" s="69" t="str">
        <f t="shared" si="72"/>
        <v/>
      </c>
      <c r="G72" s="351"/>
      <c r="H72" s="69" t="str">
        <f t="shared" si="73"/>
        <v/>
      </c>
      <c r="I72" s="351"/>
      <c r="J72" s="69" t="str">
        <f t="shared" si="74"/>
        <v/>
      </c>
      <c r="K72" s="351"/>
      <c r="L72" s="69" t="str">
        <f t="shared" si="75"/>
        <v/>
      </c>
      <c r="M72" s="351"/>
      <c r="N72" s="69" t="str">
        <f t="shared" si="94"/>
        <v/>
      </c>
      <c r="O72" s="351"/>
      <c r="P72" s="69" t="str">
        <f t="shared" si="76"/>
        <v/>
      </c>
      <c r="Q72" s="351"/>
      <c r="R72" s="69" t="str">
        <f t="shared" si="77"/>
        <v/>
      </c>
      <c r="S72" s="351"/>
      <c r="T72" s="69" t="str">
        <f t="shared" si="78"/>
        <v/>
      </c>
      <c r="U72" s="351"/>
      <c r="V72" s="69" t="str">
        <f t="shared" si="79"/>
        <v/>
      </c>
      <c r="W72" s="351"/>
      <c r="Z72" s="354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68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49">
        <f>IF(AD73="","",AD73)</f>
        <v>1</v>
      </c>
      <c r="F73" s="75">
        <f t="shared" si="72"/>
        <v>147</v>
      </c>
      <c r="G73" s="349">
        <f>IF(AF73="","",AF73)</f>
        <v>0</v>
      </c>
      <c r="H73" s="75">
        <f t="shared" si="73"/>
        <v>183</v>
      </c>
      <c r="I73" s="349">
        <f>IF(AH73="","",AH73)</f>
        <v>0</v>
      </c>
      <c r="J73" s="75">
        <f t="shared" si="74"/>
        <v>167</v>
      </c>
      <c r="K73" s="349">
        <f>IF(AJ73="","",AJ73)</f>
        <v>0</v>
      </c>
      <c r="L73" s="75" t="str">
        <f t="shared" si="75"/>
        <v/>
      </c>
      <c r="M73" s="349">
        <f>IF(AL73="","",AL73)</f>
        <v>1</v>
      </c>
      <c r="N73" s="75" t="str">
        <f t="shared" si="94"/>
        <v/>
      </c>
      <c r="O73" s="349">
        <f>IF(AN73="","",AN73)</f>
        <v>0</v>
      </c>
      <c r="P73" s="75" t="str">
        <f t="shared" si="76"/>
        <v/>
      </c>
      <c r="Q73" s="349">
        <f>IF(AP73="","",AP73)</f>
        <v>0.5</v>
      </c>
      <c r="R73" s="75" t="str">
        <f t="shared" si="77"/>
        <v/>
      </c>
      <c r="S73" s="349">
        <f>IF(AR73="","",AR73)</f>
        <v>1</v>
      </c>
      <c r="T73" s="75" t="str">
        <f t="shared" si="78"/>
        <v/>
      </c>
      <c r="U73" s="349">
        <f>IF(AT73="","",AT73)</f>
        <v>0</v>
      </c>
      <c r="V73" s="75">
        <f t="shared" si="79"/>
        <v>711</v>
      </c>
      <c r="W73" s="349">
        <f>IF(AV73="","",AV73)</f>
        <v>3.5</v>
      </c>
      <c r="Z73" s="352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69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50"/>
      <c r="F74" s="78" t="str">
        <f t="shared" si="72"/>
        <v/>
      </c>
      <c r="G74" s="350"/>
      <c r="H74" s="78" t="str">
        <f t="shared" si="73"/>
        <v/>
      </c>
      <c r="I74" s="350"/>
      <c r="J74" s="78" t="str">
        <f t="shared" si="74"/>
        <v/>
      </c>
      <c r="K74" s="350"/>
      <c r="L74" s="78">
        <f t="shared" si="75"/>
        <v>237</v>
      </c>
      <c r="M74" s="350"/>
      <c r="N74" s="78">
        <f t="shared" si="94"/>
        <v>196</v>
      </c>
      <c r="O74" s="350"/>
      <c r="P74" s="78">
        <f t="shared" si="76"/>
        <v>255</v>
      </c>
      <c r="Q74" s="350"/>
      <c r="R74" s="78">
        <f t="shared" si="77"/>
        <v>200</v>
      </c>
      <c r="S74" s="350"/>
      <c r="T74" s="78">
        <f t="shared" si="78"/>
        <v>258</v>
      </c>
      <c r="U74" s="350"/>
      <c r="V74" s="78">
        <f t="shared" si="79"/>
        <v>1146</v>
      </c>
      <c r="W74" s="350"/>
      <c r="Z74" s="353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0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1"/>
      <c r="F75" s="69" t="str">
        <f t="shared" si="72"/>
        <v/>
      </c>
      <c r="G75" s="351"/>
      <c r="H75" s="69" t="str">
        <f t="shared" si="73"/>
        <v/>
      </c>
      <c r="I75" s="351"/>
      <c r="J75" s="69" t="str">
        <f t="shared" si="74"/>
        <v/>
      </c>
      <c r="K75" s="351"/>
      <c r="L75" s="69" t="str">
        <f t="shared" si="75"/>
        <v/>
      </c>
      <c r="M75" s="351"/>
      <c r="N75" s="69" t="str">
        <f t="shared" si="94"/>
        <v/>
      </c>
      <c r="O75" s="351"/>
      <c r="P75" s="69" t="str">
        <f t="shared" si="76"/>
        <v/>
      </c>
      <c r="Q75" s="351"/>
      <c r="R75" s="69" t="str">
        <f t="shared" si="77"/>
        <v/>
      </c>
      <c r="S75" s="351"/>
      <c r="T75" s="69" t="str">
        <f t="shared" si="78"/>
        <v/>
      </c>
      <c r="U75" s="351"/>
      <c r="V75" s="69" t="str">
        <f t="shared" si="79"/>
        <v/>
      </c>
      <c r="W75" s="351"/>
      <c r="Z75" s="354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68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49">
        <f>IF(AD76="","",AD76)</f>
        <v>1</v>
      </c>
      <c r="F76" s="75">
        <f t="shared" si="72"/>
        <v>193</v>
      </c>
      <c r="G76" s="349">
        <f>IF(AF76="","",AF76)</f>
        <v>1</v>
      </c>
      <c r="H76" s="75">
        <f t="shared" si="73"/>
        <v>236</v>
      </c>
      <c r="I76" s="349">
        <f>IF(AH76="","",AH76)</f>
        <v>1</v>
      </c>
      <c r="J76" s="75">
        <f t="shared" si="74"/>
        <v>233</v>
      </c>
      <c r="K76" s="349">
        <f>IF(AJ76="","",AJ76)</f>
        <v>0</v>
      </c>
      <c r="L76" s="75">
        <f t="shared" si="75"/>
        <v>238</v>
      </c>
      <c r="M76" s="349">
        <f>IF(AL76="","",AL76)</f>
        <v>1</v>
      </c>
      <c r="N76" s="75">
        <f t="shared" si="94"/>
        <v>230</v>
      </c>
      <c r="O76" s="349">
        <f>IF(AN76="","",AN76)</f>
        <v>1</v>
      </c>
      <c r="P76" s="75">
        <f t="shared" si="76"/>
        <v>246</v>
      </c>
      <c r="Q76" s="349">
        <f>IF(AP76="","",AP76)</f>
        <v>1</v>
      </c>
      <c r="R76" s="75">
        <f t="shared" si="77"/>
        <v>202</v>
      </c>
      <c r="S76" s="349">
        <f>IF(AR76="","",AR76)</f>
        <v>0</v>
      </c>
      <c r="T76" s="75">
        <f t="shared" si="78"/>
        <v>242</v>
      </c>
      <c r="U76" s="349">
        <f>IF(AT76="","",AT76)</f>
        <v>1</v>
      </c>
      <c r="V76" s="75">
        <f t="shared" si="79"/>
        <v>2057</v>
      </c>
      <c r="W76" s="349">
        <f>IF(AV76="","",AV76)</f>
        <v>7</v>
      </c>
      <c r="Z76" s="352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69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50"/>
      <c r="F77" s="78" t="str">
        <f t="shared" si="72"/>
        <v/>
      </c>
      <c r="G77" s="350"/>
      <c r="H77" s="78" t="str">
        <f t="shared" si="73"/>
        <v/>
      </c>
      <c r="I77" s="350"/>
      <c r="J77" s="78" t="str">
        <f t="shared" si="74"/>
        <v/>
      </c>
      <c r="K77" s="350"/>
      <c r="L77" s="78" t="str">
        <f t="shared" si="75"/>
        <v/>
      </c>
      <c r="M77" s="350"/>
      <c r="N77" s="78" t="str">
        <f t="shared" si="94"/>
        <v/>
      </c>
      <c r="O77" s="350"/>
      <c r="P77" s="78" t="str">
        <f t="shared" si="76"/>
        <v/>
      </c>
      <c r="Q77" s="350"/>
      <c r="R77" s="78" t="str">
        <f t="shared" si="77"/>
        <v/>
      </c>
      <c r="S77" s="350"/>
      <c r="T77" s="78" t="str">
        <f t="shared" si="78"/>
        <v/>
      </c>
      <c r="U77" s="350"/>
      <c r="V77" s="78" t="str">
        <f t="shared" si="79"/>
        <v/>
      </c>
      <c r="W77" s="350"/>
      <c r="Z77" s="353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0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1"/>
      <c r="F78" s="69" t="str">
        <f t="shared" si="72"/>
        <v/>
      </c>
      <c r="G78" s="351"/>
      <c r="H78" s="69" t="str">
        <f t="shared" si="73"/>
        <v/>
      </c>
      <c r="I78" s="351"/>
      <c r="J78" s="69" t="str">
        <f t="shared" si="74"/>
        <v/>
      </c>
      <c r="K78" s="351"/>
      <c r="L78" s="69" t="str">
        <f t="shared" si="75"/>
        <v/>
      </c>
      <c r="M78" s="351"/>
      <c r="N78" s="69" t="str">
        <f t="shared" si="94"/>
        <v/>
      </c>
      <c r="O78" s="351"/>
      <c r="P78" s="69" t="str">
        <f t="shared" si="76"/>
        <v/>
      </c>
      <c r="Q78" s="351"/>
      <c r="R78" s="69" t="str">
        <f t="shared" si="77"/>
        <v/>
      </c>
      <c r="S78" s="351"/>
      <c r="T78" s="69" t="str">
        <f t="shared" si="78"/>
        <v/>
      </c>
      <c r="U78" s="351"/>
      <c r="V78" s="69" t="str">
        <f t="shared" si="79"/>
        <v/>
      </c>
      <c r="W78" s="351"/>
      <c r="Z78" s="354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47">
        <f t="shared" ref="D82:M84" si="107">IF(AC82=0,"",AC82)</f>
        <v>1</v>
      </c>
      <c r="E82" s="347" t="str">
        <f t="shared" si="107"/>
        <v/>
      </c>
      <c r="F82" s="347">
        <f t="shared" si="107"/>
        <v>10</v>
      </c>
      <c r="G82" s="347" t="str">
        <f t="shared" si="107"/>
        <v/>
      </c>
      <c r="H82" s="347">
        <f t="shared" si="107"/>
        <v>5</v>
      </c>
      <c r="I82" s="347" t="str">
        <f t="shared" si="107"/>
        <v/>
      </c>
      <c r="J82" s="347">
        <f t="shared" si="107"/>
        <v>9</v>
      </c>
      <c r="K82" s="347" t="str">
        <f t="shared" si="107"/>
        <v/>
      </c>
      <c r="L82" s="347">
        <f t="shared" si="107"/>
        <v>2</v>
      </c>
      <c r="M82" s="347" t="str">
        <f t="shared" si="107"/>
        <v/>
      </c>
      <c r="N82" s="347">
        <f t="shared" ref="N82:U84" si="108">IF(AM82=0,"",AM82)</f>
        <v>6</v>
      </c>
      <c r="O82" s="347" t="str">
        <f t="shared" si="108"/>
        <v/>
      </c>
      <c r="P82" s="347">
        <f t="shared" si="108"/>
        <v>8</v>
      </c>
      <c r="Q82" s="347" t="str">
        <f t="shared" si="108"/>
        <v/>
      </c>
      <c r="R82" s="347">
        <f t="shared" si="108"/>
        <v>4</v>
      </c>
      <c r="S82" s="347" t="str">
        <f t="shared" si="108"/>
        <v/>
      </c>
      <c r="T82" s="347">
        <f t="shared" si="108"/>
        <v>7</v>
      </c>
      <c r="U82" s="347" t="str">
        <f t="shared" si="108"/>
        <v/>
      </c>
      <c r="V82" s="348"/>
      <c r="W82" s="348"/>
      <c r="AA82" s="88" t="s">
        <v>1797</v>
      </c>
      <c r="AB82" s="89" t="s">
        <v>1798</v>
      </c>
      <c r="AC82" s="371">
        <f>VLOOKUP($AA62,Schlüssel!$A$5:$K$14,3)</f>
        <v>1</v>
      </c>
      <c r="AD82" s="372"/>
      <c r="AE82" s="371">
        <f>VLOOKUP($AA62,Schlüssel!$A$5:$K$14,4)</f>
        <v>10</v>
      </c>
      <c r="AF82" s="372"/>
      <c r="AG82" s="371">
        <f>VLOOKUP($AA62,Schlüssel!$A$5:$K$14,5)</f>
        <v>5</v>
      </c>
      <c r="AH82" s="372"/>
      <c r="AI82" s="371">
        <f>VLOOKUP($AA62,Schlüssel!$A$5:$K$14,6)</f>
        <v>9</v>
      </c>
      <c r="AJ82" s="372"/>
      <c r="AK82" s="371">
        <f>VLOOKUP($AA62,Schlüssel!$A$5:$K$14,7)</f>
        <v>2</v>
      </c>
      <c r="AL82" s="372"/>
      <c r="AM82" s="371">
        <f>VLOOKUP($AA62,Schlüssel!$A$5:$K$14,8)</f>
        <v>6</v>
      </c>
      <c r="AN82" s="372"/>
      <c r="AO82" s="371">
        <f>VLOOKUP($AA62,Schlüssel!$A$5:$K$14,9)</f>
        <v>8</v>
      </c>
      <c r="AP82" s="372"/>
      <c r="AQ82" s="371">
        <f>VLOOKUP($AA62,Schlüssel!$A$5:$K$14,10)</f>
        <v>4</v>
      </c>
      <c r="AR82" s="372"/>
      <c r="AS82" s="371">
        <f>VLOOKUP($AA62,Schlüssel!$A$5:$K$14,11)</f>
        <v>7</v>
      </c>
      <c r="AT82" s="372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44" t="str">
        <f t="shared" si="107"/>
        <v>BC Comet Nürnberg</v>
      </c>
      <c r="E83" s="345" t="str">
        <f t="shared" si="107"/>
        <v/>
      </c>
      <c r="F83" s="344" t="str">
        <f t="shared" si="107"/>
        <v>High Roller Rosenheim 1</v>
      </c>
      <c r="G83" s="345" t="str">
        <f t="shared" si="107"/>
        <v/>
      </c>
      <c r="H83" s="344" t="str">
        <f t="shared" si="107"/>
        <v>RW Lichtenhof Stein 1</v>
      </c>
      <c r="I83" s="345" t="str">
        <f t="shared" si="107"/>
        <v/>
      </c>
      <c r="J83" s="344" t="str">
        <f t="shared" si="107"/>
        <v>Bowlinghaus Bamberg 1</v>
      </c>
      <c r="K83" s="345" t="str">
        <f t="shared" si="107"/>
        <v/>
      </c>
      <c r="L83" s="344" t="str">
        <f t="shared" si="107"/>
        <v>Bajuwaren München 1</v>
      </c>
      <c r="M83" s="345" t="str">
        <f t="shared" si="107"/>
        <v/>
      </c>
      <c r="N83" s="344" t="str">
        <f t="shared" si="108"/>
        <v>SG Rottendorf 1</v>
      </c>
      <c r="O83" s="345" t="str">
        <f t="shared" si="108"/>
        <v/>
      </c>
      <c r="P83" s="344" t="str">
        <f t="shared" si="108"/>
        <v>BC EMAX Unterföhring 2</v>
      </c>
      <c r="Q83" s="345" t="str">
        <f t="shared" si="108"/>
        <v/>
      </c>
      <c r="R83" s="344" t="str">
        <f t="shared" si="108"/>
        <v>SG DJK Rimpar</v>
      </c>
      <c r="S83" s="345" t="str">
        <f t="shared" si="108"/>
        <v/>
      </c>
      <c r="T83" s="344" t="str">
        <f t="shared" si="108"/>
        <v>Schanzer Ingolstadt 1</v>
      </c>
      <c r="U83" s="345" t="str">
        <f t="shared" si="108"/>
        <v/>
      </c>
      <c r="V83" s="346"/>
      <c r="W83" s="346"/>
      <c r="AA83" s="90"/>
      <c r="AB83" s="86"/>
      <c r="AC83" s="344" t="str">
        <f>VLOOKUP(AC82,Schlüssel!$A$5:$K$14,2)</f>
        <v>BC Comet Nürnberg</v>
      </c>
      <c r="AD83" s="345"/>
      <c r="AE83" s="344" t="str">
        <f>VLOOKUP(AE82,Schlüssel!$A$5:$K$14,2)</f>
        <v>High Roller Rosenheim 1</v>
      </c>
      <c r="AF83" s="345"/>
      <c r="AG83" s="344" t="str">
        <f>VLOOKUP(AG82,Schlüssel!$A$5:$K$14,2)</f>
        <v>RW Lichtenhof Stein 1</v>
      </c>
      <c r="AH83" s="345"/>
      <c r="AI83" s="344" t="str">
        <f>VLOOKUP(AI82,Schlüssel!$A$5:$K$14,2)</f>
        <v>Bowlinghaus Bamberg 1</v>
      </c>
      <c r="AJ83" s="345"/>
      <c r="AK83" s="344" t="str">
        <f>VLOOKUP(AK82,Schlüssel!$A$5:$K$14,2)</f>
        <v>Bajuwaren München 1</v>
      </c>
      <c r="AL83" s="345"/>
      <c r="AM83" s="344" t="str">
        <f>VLOOKUP(AM82,Schlüssel!$A$5:$K$14,2)</f>
        <v>SG Rottendorf 1</v>
      </c>
      <c r="AN83" s="345"/>
      <c r="AO83" s="344" t="str">
        <f>VLOOKUP(AO82,Schlüssel!$A$5:$K$14,2)</f>
        <v>BC EMAX Unterföhring 2</v>
      </c>
      <c r="AP83" s="345"/>
      <c r="AQ83" s="344" t="str">
        <f>VLOOKUP(AQ82,Schlüssel!$A$5:$K$14,2)</f>
        <v>SG DJK Rimpar</v>
      </c>
      <c r="AR83" s="345"/>
      <c r="AS83" s="344" t="str">
        <f>VLOOKUP(AS82,Schlüssel!$A$5:$K$14,2)</f>
        <v>Schanzer Ingolstadt 1</v>
      </c>
      <c r="AT83" s="345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42" t="str">
        <f t="shared" si="107"/>
        <v/>
      </c>
      <c r="E84" s="342" t="str">
        <f t="shared" si="107"/>
        <v/>
      </c>
      <c r="F84" s="342" t="str">
        <f t="shared" si="107"/>
        <v/>
      </c>
      <c r="G84" s="342" t="str">
        <f t="shared" si="107"/>
        <v/>
      </c>
      <c r="H84" s="342" t="str">
        <f t="shared" si="107"/>
        <v/>
      </c>
      <c r="I84" s="342" t="str">
        <f t="shared" si="107"/>
        <v/>
      </c>
      <c r="J84" s="342" t="str">
        <f t="shared" si="107"/>
        <v/>
      </c>
      <c r="K84" s="342" t="str">
        <f t="shared" si="107"/>
        <v/>
      </c>
      <c r="L84" s="342" t="str">
        <f t="shared" si="107"/>
        <v/>
      </c>
      <c r="M84" s="342" t="str">
        <f t="shared" si="107"/>
        <v/>
      </c>
      <c r="N84" s="342" t="str">
        <f t="shared" si="108"/>
        <v/>
      </c>
      <c r="O84" s="342" t="str">
        <f t="shared" si="108"/>
        <v/>
      </c>
      <c r="P84" s="342" t="str">
        <f t="shared" si="108"/>
        <v/>
      </c>
      <c r="Q84" s="342" t="str">
        <f t="shared" si="108"/>
        <v/>
      </c>
      <c r="R84" s="342" t="str">
        <f t="shared" si="108"/>
        <v/>
      </c>
      <c r="S84" s="342" t="str">
        <f t="shared" si="108"/>
        <v/>
      </c>
      <c r="T84" s="342" t="str">
        <f t="shared" si="108"/>
        <v/>
      </c>
      <c r="U84" s="343" t="str">
        <f t="shared" si="108"/>
        <v/>
      </c>
      <c r="V84" s="303"/>
      <c r="W84" s="303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6" t="str">
        <f t="shared" si="105"/>
        <v>Spieler 1</v>
      </c>
      <c r="C85" s="367" t="str">
        <f t="shared" si="106"/>
        <v/>
      </c>
      <c r="D85" s="340">
        <f>IF(AC85=301,"",AC85)</f>
        <v>166</v>
      </c>
      <c r="E85" s="340" t="str">
        <f>IF(AD85=0,"",AD85)</f>
        <v/>
      </c>
      <c r="F85" s="340">
        <f>IF(AE85=301,"",AE85)</f>
        <v>207</v>
      </c>
      <c r="G85" s="340" t="str">
        <f>IF(AF85=0,"",AF85)</f>
        <v/>
      </c>
      <c r="H85" s="340">
        <f>IF(AG85=301,"",AG85)</f>
        <v>154</v>
      </c>
      <c r="I85" s="340" t="str">
        <f>IF(AH85=0,"",AH85)</f>
        <v/>
      </c>
      <c r="J85" s="340">
        <f>IF(AI85=301,"",AI85)</f>
        <v>224</v>
      </c>
      <c r="K85" s="340" t="str">
        <f>IF(AJ85=0,"",AJ85)</f>
        <v/>
      </c>
      <c r="L85" s="340">
        <f>IF(AK85=301,"",AK85)</f>
        <v>258</v>
      </c>
      <c r="M85" s="340" t="str">
        <f>IF(AL85=0,"",AL85)</f>
        <v/>
      </c>
      <c r="N85" s="340">
        <f>IF(AM85=301,"",AM85)</f>
        <v>239</v>
      </c>
      <c r="O85" s="340" t="str">
        <f>IF(AN85=0,"",AN85)</f>
        <v/>
      </c>
      <c r="P85" s="340">
        <f>IF(AO85=301,"",AO85)</f>
        <v>209</v>
      </c>
      <c r="Q85" s="340" t="str">
        <f>IF(AP85=0,"",AP85)</f>
        <v/>
      </c>
      <c r="R85" s="340">
        <f>IF(AQ85=301,"",AQ85)</f>
        <v>159</v>
      </c>
      <c r="S85" s="340" t="str">
        <f>IF(AR85=0,"",AR85)</f>
        <v/>
      </c>
      <c r="T85" s="340">
        <f>IF(AS85=301,"",AS85)</f>
        <v>159</v>
      </c>
      <c r="U85" s="340" t="str">
        <f>IF(AT85=0,"",AT85)</f>
        <v/>
      </c>
      <c r="V85" s="341"/>
      <c r="W85" s="341"/>
      <c r="AA85" s="91" t="s">
        <v>0</v>
      </c>
      <c r="AB85" s="92"/>
      <c r="AC85" s="373">
        <f>ABS(INDEX(AC:AC,MATCH(AC82,$AA:$AA,0)+5)+INDEX(AC:AC,MATCH(AC82,$AA:$AA,0)+6)+INDEX(AC:AC,MATCH(AC82,$AA:$AA,0)+7))</f>
        <v>166</v>
      </c>
      <c r="AD85" s="374"/>
      <c r="AE85" s="373">
        <f>ABS(INDEX(AE:AE,MATCH(AE82,$AA:$AA,0)+5)+INDEX(AE:AE,MATCH(AE82,$AA:$AA,0)+6)+INDEX(AE:AE,MATCH(AE82,$AA:$AA,0)+7))</f>
        <v>207</v>
      </c>
      <c r="AF85" s="374"/>
      <c r="AG85" s="373">
        <f>ABS(INDEX(AG:AG,MATCH(AG82,$AA:$AA,0)+5)+INDEX(AG:AG,MATCH(AG82,$AA:$AA,0)+6)+INDEX(AG:AG,MATCH(AG82,$AA:$AA,0)+7))</f>
        <v>154</v>
      </c>
      <c r="AH85" s="374"/>
      <c r="AI85" s="373">
        <f>ABS(INDEX(AI:AI,MATCH(AI82,$AA:$AA,0)+5)+INDEX(AI:AI,MATCH(AI82,$AA:$AA,0)+6)+INDEX(AI:AI,MATCH(AI82,$AA:$AA,0)+7))</f>
        <v>224</v>
      </c>
      <c r="AJ85" s="374"/>
      <c r="AK85" s="373">
        <f>ABS(INDEX(AK:AK,MATCH(AK82,$AA:$AA,0)+5)+INDEX(AK:AK,MATCH(AK82,$AA:$AA,0)+6)+INDEX(AK:AK,MATCH(AK82,$AA:$AA,0)+7))</f>
        <v>258</v>
      </c>
      <c r="AL85" s="374"/>
      <c r="AM85" s="373">
        <f>ABS(INDEX(AM:AM,MATCH(AM82,$AA:$AA,0)+5)+INDEX(AM:AM,MATCH(AM82,$AA:$AA,0)+6)+INDEX(AM:AM,MATCH(AM82,$AA:$AA,0)+7))</f>
        <v>239</v>
      </c>
      <c r="AN85" s="374"/>
      <c r="AO85" s="373">
        <f>ABS(INDEX(AO:AO,MATCH(AO82,$AA:$AA,0)+5)+INDEX(AO:AO,MATCH(AO82,$AA:$AA,0)+6)+INDEX(AO:AO,MATCH(AO82,$AA:$AA,0)+7))</f>
        <v>209</v>
      </c>
      <c r="AP85" s="374"/>
      <c r="AQ85" s="373">
        <f>ABS(INDEX(AQ:AQ,MATCH(AQ82,$AA:$AA,0)+5)+INDEX(AQ:AQ,MATCH(AQ82,$AA:$AA,0)+6)+INDEX(AQ:AQ,MATCH(AQ82,$AA:$AA,0)+7))</f>
        <v>159</v>
      </c>
      <c r="AR85" s="374"/>
      <c r="AS85" s="373">
        <f>ABS(INDEX(AS:AS,MATCH(AS82,$AA:$AA,0)+5)+INDEX(AS:AS,MATCH(AS82,$AA:$AA,0)+6)+INDEX(AS:AS,MATCH(AS82,$AA:$AA,0)+7))</f>
        <v>159</v>
      </c>
      <c r="AT85" s="374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6" t="str">
        <f t="shared" si="105"/>
        <v>Spieler 2</v>
      </c>
      <c r="C86" s="367" t="str">
        <f t="shared" si="106"/>
        <v/>
      </c>
      <c r="D86" s="340">
        <f>IF(AC86=301,"",AC86)</f>
        <v>183</v>
      </c>
      <c r="E86" s="340" t="str">
        <f>IF(AD86=0,"",AD86)</f>
        <v/>
      </c>
      <c r="F86" s="340">
        <f>IF(AE86=301,"",AE86)</f>
        <v>200</v>
      </c>
      <c r="G86" s="340" t="str">
        <f>IF(AF86=0,"",AF86)</f>
        <v/>
      </c>
      <c r="H86" s="340">
        <f>IF(AG86=301,"",AG86)</f>
        <v>213</v>
      </c>
      <c r="I86" s="340" t="str">
        <f>IF(AH86=0,"",AH86)</f>
        <v/>
      </c>
      <c r="J86" s="340">
        <f>IF(AI86=301,"",AI86)</f>
        <v>172</v>
      </c>
      <c r="K86" s="340" t="str">
        <f>IF(AJ86=0,"",AJ86)</f>
        <v/>
      </c>
      <c r="L86" s="340">
        <f>IF(AK86=301,"",AK86)</f>
        <v>175</v>
      </c>
      <c r="M86" s="340" t="str">
        <f>IF(AL86=0,"",AL86)</f>
        <v/>
      </c>
      <c r="N86" s="340">
        <f>IF(AM86=301,"",AM86)</f>
        <v>213</v>
      </c>
      <c r="O86" s="340" t="str">
        <f>IF(AN86=0,"",AN86)</f>
        <v/>
      </c>
      <c r="P86" s="340">
        <f>IF(AO86=301,"",AO86)</f>
        <v>197</v>
      </c>
      <c r="Q86" s="340" t="str">
        <f>IF(AP86=0,"",AP86)</f>
        <v/>
      </c>
      <c r="R86" s="340">
        <f>IF(AQ86=301,"",AQ86)</f>
        <v>204</v>
      </c>
      <c r="S86" s="340" t="str">
        <f>IF(AR86=0,"",AR86)</f>
        <v/>
      </c>
      <c r="T86" s="340">
        <f>IF(AS86=301,"",AS86)</f>
        <v>201</v>
      </c>
      <c r="U86" s="340" t="str">
        <f>IF(AT86=0,"",AT86)</f>
        <v/>
      </c>
      <c r="V86" s="341"/>
      <c r="W86" s="341"/>
      <c r="AA86" s="91" t="s">
        <v>2</v>
      </c>
      <c r="AB86" s="92"/>
      <c r="AC86" s="375">
        <f>ABS(INDEX(AC:AC,MATCH(AC82,$AA:$AA,0)+8)+INDEX(AC:AC,MATCH(AC82,$AA:$AA,0)+9)+INDEX(AC:AC,MATCH(AC82,$AA:$AA,0)+10))</f>
        <v>183</v>
      </c>
      <c r="AD86" s="376"/>
      <c r="AE86" s="375">
        <f>ABS(INDEX(AE:AE,MATCH(AE82,$AA:$AA,0)+8)+INDEX(AE:AE,MATCH(AE82,$AA:$AA,0)+9)+INDEX(AE:AE,MATCH(AE82,$AA:$AA,0)+10))</f>
        <v>200</v>
      </c>
      <c r="AF86" s="376"/>
      <c r="AG86" s="375">
        <f>ABS(INDEX(AG:AG,MATCH(AG82,$AA:$AA,0)+8)+INDEX(AG:AG,MATCH(AG82,$AA:$AA,0)+9)+INDEX(AG:AG,MATCH(AG82,$AA:$AA,0)+10))</f>
        <v>213</v>
      </c>
      <c r="AH86" s="376"/>
      <c r="AI86" s="375">
        <f>ABS(INDEX(AI:AI,MATCH(AI82,$AA:$AA,0)+8)+INDEX(AI:AI,MATCH(AI82,$AA:$AA,0)+9)+INDEX(AI:AI,MATCH(AI82,$AA:$AA,0)+10))</f>
        <v>172</v>
      </c>
      <c r="AJ86" s="376"/>
      <c r="AK86" s="375">
        <f>ABS(INDEX(AK:AK,MATCH(AK82,$AA:$AA,0)+8)+INDEX(AK:AK,MATCH(AK82,$AA:$AA,0)+9)+INDEX(AK:AK,MATCH(AK82,$AA:$AA,0)+10))</f>
        <v>175</v>
      </c>
      <c r="AL86" s="376"/>
      <c r="AM86" s="375">
        <f>ABS(INDEX(AM:AM,MATCH(AM82,$AA:$AA,0)+8)+INDEX(AM:AM,MATCH(AM82,$AA:$AA,0)+9)+INDEX(AM:AM,MATCH(AM82,$AA:$AA,0)+10))</f>
        <v>213</v>
      </c>
      <c r="AN86" s="376"/>
      <c r="AO86" s="375">
        <f>ABS(INDEX(AO:AO,MATCH(AO82,$AA:$AA,0)+8)+INDEX(AO:AO,MATCH(AO82,$AA:$AA,0)+9)+INDEX(AO:AO,MATCH(AO82,$AA:$AA,0)+10))</f>
        <v>197</v>
      </c>
      <c r="AP86" s="376"/>
      <c r="AQ86" s="375">
        <f>ABS(INDEX(AQ:AQ,MATCH(AQ82,$AA:$AA,0)+8)+INDEX(AQ:AQ,MATCH(AQ82,$AA:$AA,0)+9)+INDEX(AQ:AQ,MATCH(AQ82,$AA:$AA,0)+10))</f>
        <v>204</v>
      </c>
      <c r="AR86" s="376"/>
      <c r="AS86" s="375">
        <f>ABS(INDEX(AS:AS,MATCH(AS82,$AA:$AA,0)+8)+INDEX(AS:AS,MATCH(AS82,$AA:$AA,0)+9)+INDEX(AS:AS,MATCH(AS82,$AA:$AA,0)+10))</f>
        <v>201</v>
      </c>
      <c r="AT86" s="376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6" t="str">
        <f t="shared" si="105"/>
        <v>Spieler 3</v>
      </c>
      <c r="C87" s="367" t="str">
        <f t="shared" si="106"/>
        <v/>
      </c>
      <c r="D87" s="340">
        <f>IF(AC87=301,"",AC87)</f>
        <v>202</v>
      </c>
      <c r="E87" s="340" t="str">
        <f>IF(AD87=0,"",AD87)</f>
        <v/>
      </c>
      <c r="F87" s="340">
        <f>IF(AE87=301,"",AE87)</f>
        <v>178</v>
      </c>
      <c r="G87" s="340" t="str">
        <f>IF(AF87=0,"",AF87)</f>
        <v/>
      </c>
      <c r="H87" s="340">
        <f>IF(AG87=301,"",AG87)</f>
        <v>206</v>
      </c>
      <c r="I87" s="340" t="str">
        <f>IF(AH87=0,"",AH87)</f>
        <v/>
      </c>
      <c r="J87" s="340">
        <f>IF(AI87=301,"",AI87)</f>
        <v>192</v>
      </c>
      <c r="K87" s="340" t="str">
        <f>IF(AJ87=0,"",AJ87)</f>
        <v/>
      </c>
      <c r="L87" s="340">
        <f>IF(AK87=301,"",AK87)</f>
        <v>212</v>
      </c>
      <c r="M87" s="340" t="str">
        <f>IF(AL87=0,"",AL87)</f>
        <v/>
      </c>
      <c r="N87" s="340">
        <f>IF(AM87=301,"",AM87)</f>
        <v>222</v>
      </c>
      <c r="O87" s="340" t="str">
        <f>IF(AN87=0,"",AN87)</f>
        <v/>
      </c>
      <c r="P87" s="340">
        <f>IF(AO87=301,"",AO87)</f>
        <v>255</v>
      </c>
      <c r="Q87" s="340" t="str">
        <f>IF(AP87=0,"",AP87)</f>
        <v/>
      </c>
      <c r="R87" s="340">
        <f>IF(AQ87=301,"",AQ87)</f>
        <v>195</v>
      </c>
      <c r="S87" s="340" t="str">
        <f>IF(AR87=0,"",AR87)</f>
        <v/>
      </c>
      <c r="T87" s="340">
        <f>IF(AS87=301,"",AS87)</f>
        <v>273</v>
      </c>
      <c r="U87" s="340" t="str">
        <f>IF(AT87=0,"",AT87)</f>
        <v/>
      </c>
      <c r="V87" s="341"/>
      <c r="W87" s="341"/>
      <c r="AA87" s="91" t="s">
        <v>3</v>
      </c>
      <c r="AB87" s="92"/>
      <c r="AC87" s="375">
        <f>ABS(INDEX(AC:AC,MATCH(AC82,$AA:$AA,0)+11)+INDEX(AC:AC,MATCH(AC82,$AA:$AA,0)+12)+INDEX(AC:AC,MATCH(AC82,$AA:$AA,0)+13))</f>
        <v>202</v>
      </c>
      <c r="AD87" s="376"/>
      <c r="AE87" s="375">
        <f>ABS(INDEX(AE:AE,MATCH(AE82,$AA:$AA,0)+11)+INDEX(AE:AE,MATCH(AE82,$AA:$AA,0)+12)+INDEX(AE:AE,MATCH(AE82,$AA:$AA,0)+13))</f>
        <v>178</v>
      </c>
      <c r="AF87" s="376"/>
      <c r="AG87" s="375">
        <f>ABS(INDEX(AG:AG,MATCH(AG82,$AA:$AA,0)+11)+INDEX(AG:AG,MATCH(AG82,$AA:$AA,0)+12)+INDEX(AG:AG,MATCH(AG82,$AA:$AA,0)+13))</f>
        <v>206</v>
      </c>
      <c r="AH87" s="376"/>
      <c r="AI87" s="375">
        <f>ABS(INDEX(AI:AI,MATCH(AI82,$AA:$AA,0)+11)+INDEX(AI:AI,MATCH(AI82,$AA:$AA,0)+12)+INDEX(AI:AI,MATCH(AI82,$AA:$AA,0)+13))</f>
        <v>192</v>
      </c>
      <c r="AJ87" s="376"/>
      <c r="AK87" s="375">
        <f>ABS(INDEX(AK:AK,MATCH(AK82,$AA:$AA,0)+11)+INDEX(AK:AK,MATCH(AK82,$AA:$AA,0)+12)+INDEX(AK:AK,MATCH(AK82,$AA:$AA,0)+13))</f>
        <v>212</v>
      </c>
      <c r="AL87" s="376"/>
      <c r="AM87" s="375">
        <f>ABS(INDEX(AM:AM,MATCH(AM82,$AA:$AA,0)+11)+INDEX(AM:AM,MATCH(AM82,$AA:$AA,0)+12)+INDEX(AM:AM,MATCH(AM82,$AA:$AA,0)+13))</f>
        <v>222</v>
      </c>
      <c r="AN87" s="376"/>
      <c r="AO87" s="375">
        <f>ABS(INDEX(AO:AO,MATCH(AO82,$AA:$AA,0)+11)+INDEX(AO:AO,MATCH(AO82,$AA:$AA,0)+12)+INDEX(AO:AO,MATCH(AO82,$AA:$AA,0)+13))</f>
        <v>255</v>
      </c>
      <c r="AP87" s="376"/>
      <c r="AQ87" s="375">
        <f>ABS(INDEX(AQ:AQ,MATCH(AQ82,$AA:$AA,0)+11)+INDEX(AQ:AQ,MATCH(AQ82,$AA:$AA,0)+12)+INDEX(AQ:AQ,MATCH(AQ82,$AA:$AA,0)+13))</f>
        <v>195</v>
      </c>
      <c r="AR87" s="376"/>
      <c r="AS87" s="375">
        <f>ABS(INDEX(AS:AS,MATCH(AS82,$AA:$AA,0)+11)+INDEX(AS:AS,MATCH(AS82,$AA:$AA,0)+12)+INDEX(AS:AS,MATCH(AS82,$AA:$AA,0)+13))</f>
        <v>273</v>
      </c>
      <c r="AT87" s="376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6" t="str">
        <f t="shared" si="105"/>
        <v>Spieler 4</v>
      </c>
      <c r="C88" s="367" t="str">
        <f t="shared" si="106"/>
        <v/>
      </c>
      <c r="D88" s="340">
        <f>IF(AC88=301,"",AC88)</f>
        <v>226</v>
      </c>
      <c r="E88" s="340" t="str">
        <f>IF(AD88=0,"",AD88)</f>
        <v/>
      </c>
      <c r="F88" s="340">
        <f>IF(AE88=301,"",AE88)</f>
        <v>147</v>
      </c>
      <c r="G88" s="340" t="str">
        <f>IF(AF88=0,"",AF88)</f>
        <v/>
      </c>
      <c r="H88" s="340">
        <f>IF(AG88=301,"",AG88)</f>
        <v>223</v>
      </c>
      <c r="I88" s="340" t="str">
        <f>IF(AH88=0,"",AH88)</f>
        <v/>
      </c>
      <c r="J88" s="340">
        <f>IF(AI88=301,"",AI88)</f>
        <v>251</v>
      </c>
      <c r="K88" s="340" t="str">
        <f>IF(AJ88=0,"",AJ88)</f>
        <v/>
      </c>
      <c r="L88" s="340">
        <f>IF(AK88=301,"",AK88)</f>
        <v>164</v>
      </c>
      <c r="M88" s="340" t="str">
        <f>IF(AL88=0,"",AL88)</f>
        <v/>
      </c>
      <c r="N88" s="340">
        <f>IF(AM88=301,"",AM88)</f>
        <v>202</v>
      </c>
      <c r="O88" s="340" t="str">
        <f>IF(AN88=0,"",AN88)</f>
        <v/>
      </c>
      <c r="P88" s="340">
        <f>IF(AO88=301,"",AO88)</f>
        <v>202</v>
      </c>
      <c r="Q88" s="340" t="str">
        <f>IF(AP88=0,"",AP88)</f>
        <v/>
      </c>
      <c r="R88" s="340">
        <f>IF(AQ88=301,"",AQ88)</f>
        <v>222</v>
      </c>
      <c r="S88" s="340" t="str">
        <f>IF(AR88=0,"",AR88)</f>
        <v/>
      </c>
      <c r="T88" s="340">
        <f>IF(AS88=301,"",AS88)</f>
        <v>136</v>
      </c>
      <c r="U88" s="340" t="str">
        <f>IF(AT88=0,"",AT88)</f>
        <v/>
      </c>
      <c r="V88" s="341"/>
      <c r="W88" s="341"/>
      <c r="AA88" s="91" t="s">
        <v>11</v>
      </c>
      <c r="AB88" s="92"/>
      <c r="AC88" s="375">
        <f>ABS(INDEX(AC:AC,MATCH(AC82,$AA:$AA,0)+14)+INDEX(AC:AC,MATCH(AC82,$AA:$AA,0)+15)+INDEX(AC:AC,MATCH(AC82,$AA:$AA,0)+16))</f>
        <v>226</v>
      </c>
      <c r="AD88" s="376"/>
      <c r="AE88" s="375">
        <f>ABS(INDEX(AE:AE,MATCH(AE82,$AA:$AA,0)+14)+INDEX(AE:AE,MATCH(AE82,$AA:$AA,0)+15)+INDEX(AE:AE,MATCH(AE82,$AA:$AA,0)+16))</f>
        <v>147</v>
      </c>
      <c r="AF88" s="376"/>
      <c r="AG88" s="375">
        <f>ABS(INDEX(AG:AG,MATCH(AG82,$AA:$AA,0)+14)+INDEX(AG:AG,MATCH(AG82,$AA:$AA,0)+15)+INDEX(AG:AG,MATCH(AG82,$AA:$AA,0)+16))</f>
        <v>223</v>
      </c>
      <c r="AH88" s="376"/>
      <c r="AI88" s="375">
        <f>ABS(INDEX(AI:AI,MATCH(AI82,$AA:$AA,0)+14)+INDEX(AI:AI,MATCH(AI82,$AA:$AA,0)+15)+INDEX(AI:AI,MATCH(AI82,$AA:$AA,0)+16))</f>
        <v>251</v>
      </c>
      <c r="AJ88" s="376"/>
      <c r="AK88" s="375">
        <f>ABS(INDEX(AK:AK,MATCH(AK82,$AA:$AA,0)+14)+INDEX(AK:AK,MATCH(AK82,$AA:$AA,0)+15)+INDEX(AK:AK,MATCH(AK82,$AA:$AA,0)+16))</f>
        <v>164</v>
      </c>
      <c r="AL88" s="376"/>
      <c r="AM88" s="375">
        <f>ABS(INDEX(AM:AM,MATCH(AM82,$AA:$AA,0)+14)+INDEX(AM:AM,MATCH(AM82,$AA:$AA,0)+15)+INDEX(AM:AM,MATCH(AM82,$AA:$AA,0)+16))</f>
        <v>202</v>
      </c>
      <c r="AN88" s="376"/>
      <c r="AO88" s="375">
        <f>ABS(INDEX(AO:AO,MATCH(AO82,$AA:$AA,0)+14)+INDEX(AO:AO,MATCH(AO82,$AA:$AA,0)+15)+INDEX(AO:AO,MATCH(AO82,$AA:$AA,0)+16))</f>
        <v>202</v>
      </c>
      <c r="AP88" s="376"/>
      <c r="AQ88" s="375">
        <f>ABS(INDEX(AQ:AQ,MATCH(AQ82,$AA:$AA,0)+14)+INDEX(AQ:AQ,MATCH(AQ82,$AA:$AA,0)+15)+INDEX(AQ:AQ,MATCH(AQ82,$AA:$AA,0)+16))</f>
        <v>222</v>
      </c>
      <c r="AR88" s="376"/>
      <c r="AS88" s="375">
        <f>ABS(INDEX(AS:AS,MATCH(AS82,$AA:$AA,0)+14)+INDEX(AS:AS,MATCH(AS82,$AA:$AA,0)+15)+INDEX(AS:AS,MATCH(AS82,$AA:$AA,0)+16))</f>
        <v>136</v>
      </c>
      <c r="AT88" s="376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5" t="str">
        <f t="shared" si="105"/>
        <v>Gesamt</v>
      </c>
      <c r="C89" s="356" t="str">
        <f t="shared" si="106"/>
        <v/>
      </c>
      <c r="D89" s="339">
        <f>IF(AC89=1505,"",AC89)</f>
        <v>777</v>
      </c>
      <c r="E89" s="339" t="str">
        <f>IF(AD89=0,"",AD89)</f>
        <v/>
      </c>
      <c r="F89" s="339">
        <f>IF(AE89=1505,"",AE89)</f>
        <v>732</v>
      </c>
      <c r="G89" s="339" t="str">
        <f>IF(AF89=0,"",AF89)</f>
        <v/>
      </c>
      <c r="H89" s="339">
        <f>IF(AG89=1505,"",AG89)</f>
        <v>796</v>
      </c>
      <c r="I89" s="339" t="str">
        <f>IF(AH89=0,"",AH89)</f>
        <v/>
      </c>
      <c r="J89" s="339">
        <f>IF(AI89=1505,"",AI89)</f>
        <v>839</v>
      </c>
      <c r="K89" s="339" t="str">
        <f>IF(AJ89=0,"",AJ89)</f>
        <v/>
      </c>
      <c r="L89" s="339">
        <f>IF(AK89=1505,"",AK89)</f>
        <v>809</v>
      </c>
      <c r="M89" s="339" t="str">
        <f>IF(AL89=0,"",AL89)</f>
        <v/>
      </c>
      <c r="N89" s="339">
        <f>IF(AM89=1505,"",AM89)</f>
        <v>876</v>
      </c>
      <c r="O89" s="339" t="str">
        <f>IF(AN89=0,"",AN89)</f>
        <v/>
      </c>
      <c r="P89" s="339">
        <f>IF(AO89=1505,"",AO89)</f>
        <v>863</v>
      </c>
      <c r="Q89" s="339" t="str">
        <f>IF(AP89=0,"",AP89)</f>
        <v/>
      </c>
      <c r="R89" s="339">
        <f>IF(AQ89=1505,"",AQ89)</f>
        <v>780</v>
      </c>
      <c r="S89" s="339" t="str">
        <f>IF(AR89=0,"",AR89)</f>
        <v/>
      </c>
      <c r="T89" s="339">
        <f>IF(AS89=1505,"",AS89)</f>
        <v>769</v>
      </c>
      <c r="U89" s="339" t="str">
        <f>IF(AT89=0,"",AT89)</f>
        <v/>
      </c>
      <c r="V89" s="292"/>
      <c r="W89" s="292"/>
      <c r="AA89" s="93" t="s">
        <v>1799</v>
      </c>
      <c r="AB89" s="94"/>
      <c r="AC89" s="355">
        <f>SUM(AC85:AC88)</f>
        <v>777</v>
      </c>
      <c r="AD89" s="356"/>
      <c r="AE89" s="355">
        <f>SUM(AE85:AE88)</f>
        <v>732</v>
      </c>
      <c r="AF89" s="356"/>
      <c r="AG89" s="355">
        <f>SUM(AG85:AG88)</f>
        <v>796</v>
      </c>
      <c r="AH89" s="356"/>
      <c r="AI89" s="355">
        <f>SUM(AI85:AI88)</f>
        <v>839</v>
      </c>
      <c r="AJ89" s="356"/>
      <c r="AK89" s="355">
        <f>SUM(AK85:AK88)</f>
        <v>809</v>
      </c>
      <c r="AL89" s="356"/>
      <c r="AM89" s="355">
        <f>SUM(AM85:AM88)</f>
        <v>876</v>
      </c>
      <c r="AN89" s="356"/>
      <c r="AO89" s="355">
        <f>SUM(AO85:AO88)</f>
        <v>863</v>
      </c>
      <c r="AP89" s="356"/>
      <c r="AQ89" s="355">
        <f>SUM(AQ85:AQ88)</f>
        <v>780</v>
      </c>
      <c r="AR89" s="356"/>
      <c r="AS89" s="355">
        <f>SUM(AS85:AS88)</f>
        <v>769</v>
      </c>
      <c r="AT89" s="356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0" t="str">
        <f>AE91</f>
        <v>Bayernliga Herren</v>
      </c>
      <c r="G91" s="360"/>
      <c r="H91" s="360"/>
      <c r="I91" s="360"/>
      <c r="J91" s="360"/>
      <c r="K91" s="360"/>
      <c r="L91" s="360"/>
      <c r="M91" s="360"/>
      <c r="N91" s="360"/>
      <c r="O91" s="360"/>
      <c r="P91" s="360"/>
      <c r="Q91" s="360"/>
      <c r="R91" s="48"/>
      <c r="S91" s="49" t="s">
        <v>1794</v>
      </c>
      <c r="T91" s="50"/>
      <c r="U91" s="361" t="str">
        <f>AT91</f>
        <v>12.10./13.10.</v>
      </c>
      <c r="V91" s="362"/>
      <c r="W91" s="363"/>
      <c r="X91" s="364"/>
      <c r="Y91" s="365"/>
      <c r="Z91" s="365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1" t="str">
        <f>VLOOKUP(AS92,Spielorte!$A$1:$C$6,2)</f>
        <v>12.10./13.10.</v>
      </c>
      <c r="AU91" s="362"/>
      <c r="AV91" s="363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59" t="str">
        <f>AE92</f>
        <v>Unterföhring Dreambowl Palace</v>
      </c>
      <c r="G92" s="359"/>
      <c r="H92" s="359"/>
      <c r="I92" s="359"/>
      <c r="J92" s="359"/>
      <c r="K92" s="359"/>
      <c r="L92" s="359"/>
      <c r="M92" s="359"/>
      <c r="N92" s="359"/>
      <c r="O92" s="359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5" t="s">
        <v>1800</v>
      </c>
      <c r="E95" s="356"/>
      <c r="F95" s="355" t="s">
        <v>1801</v>
      </c>
      <c r="G95" s="356"/>
      <c r="H95" s="355" t="s">
        <v>1802</v>
      </c>
      <c r="I95" s="356"/>
      <c r="J95" s="355" t="s">
        <v>1803</v>
      </c>
      <c r="K95" s="356"/>
      <c r="L95" s="355" t="s">
        <v>1804</v>
      </c>
      <c r="M95" s="356"/>
      <c r="N95" s="355" t="s">
        <v>1805</v>
      </c>
      <c r="O95" s="356"/>
      <c r="P95" s="355" t="s">
        <v>1806</v>
      </c>
      <c r="Q95" s="356"/>
      <c r="R95" s="355" t="s">
        <v>1807</v>
      </c>
      <c r="S95" s="356"/>
      <c r="T95" s="355" t="s">
        <v>1808</v>
      </c>
      <c r="U95" s="356"/>
      <c r="V95" s="357" t="s">
        <v>1799</v>
      </c>
      <c r="W95" s="358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68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49">
        <f>IF(AD97="","",AD97)</f>
        <v>1</v>
      </c>
      <c r="F97" s="75">
        <f t="shared" ref="F97:F110" si="109">IF(AE97=0,"",AE97)</f>
        <v>212</v>
      </c>
      <c r="G97" s="349">
        <f>IF(AF97="","",AF97)</f>
        <v>0</v>
      </c>
      <c r="H97" s="75">
        <f t="shared" ref="H97:H110" si="110">IF(AG97=0,"",AG97)</f>
        <v>180</v>
      </c>
      <c r="I97" s="349">
        <f>IF(AH97="","",AH97)</f>
        <v>0</v>
      </c>
      <c r="J97" s="75">
        <f t="shared" ref="J97:J110" si="111">IF(AI97=0,"",AI97)</f>
        <v>215</v>
      </c>
      <c r="K97" s="349">
        <f>IF(AJ97="","",AJ97)</f>
        <v>0</v>
      </c>
      <c r="L97" s="75">
        <f t="shared" ref="L97:L110" si="112">IF(AK97=0,"",AK97)</f>
        <v>234</v>
      </c>
      <c r="M97" s="349">
        <f>IF(AL97="","",AL97)</f>
        <v>1</v>
      </c>
      <c r="N97" s="75">
        <f>IF(AM97=0,"",AM97)</f>
        <v>219</v>
      </c>
      <c r="O97" s="349">
        <f>IF(AN97="","",AN97)</f>
        <v>1</v>
      </c>
      <c r="P97" s="75">
        <f t="shared" ref="P97:P110" si="113">IF(AO97=0,"",AO97)</f>
        <v>223</v>
      </c>
      <c r="Q97" s="349">
        <f>IF(AP97="","",AP97)</f>
        <v>0</v>
      </c>
      <c r="R97" s="75">
        <f t="shared" ref="R97:R110" si="114">IF(AQ97=0,"",AQ97)</f>
        <v>159</v>
      </c>
      <c r="S97" s="349">
        <f>IF(AR97="","",AR97)</f>
        <v>0</v>
      </c>
      <c r="T97" s="75">
        <f t="shared" ref="T97:T110" si="115">IF(AS97=0,"",AS97)</f>
        <v>188</v>
      </c>
      <c r="U97" s="349">
        <f>IF(AT97="","",AT97)</f>
        <v>1</v>
      </c>
      <c r="V97" s="75">
        <f t="shared" ref="V97:V110" si="116">IF(AU97=0,"",AU97)</f>
        <v>1854</v>
      </c>
      <c r="W97" s="349">
        <f>IF(AV97="","",AV97)</f>
        <v>4</v>
      </c>
      <c r="Z97" s="352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69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50"/>
      <c r="F98" s="78" t="str">
        <f t="shared" si="109"/>
        <v/>
      </c>
      <c r="G98" s="350"/>
      <c r="H98" s="78" t="str">
        <f t="shared" si="110"/>
        <v/>
      </c>
      <c r="I98" s="350"/>
      <c r="J98" s="78" t="str">
        <f t="shared" si="111"/>
        <v/>
      </c>
      <c r="K98" s="350"/>
      <c r="L98" s="78" t="str">
        <f t="shared" si="112"/>
        <v/>
      </c>
      <c r="M98" s="350"/>
      <c r="N98" s="78" t="str">
        <f t="shared" ref="N98:N110" si="131">IF(AM98=0,"",AM98)</f>
        <v/>
      </c>
      <c r="O98" s="350"/>
      <c r="P98" s="78" t="str">
        <f t="shared" si="113"/>
        <v/>
      </c>
      <c r="Q98" s="350"/>
      <c r="R98" s="78" t="str">
        <f t="shared" si="114"/>
        <v/>
      </c>
      <c r="S98" s="350"/>
      <c r="T98" s="78" t="str">
        <f t="shared" si="115"/>
        <v/>
      </c>
      <c r="U98" s="350"/>
      <c r="V98" s="78" t="str">
        <f t="shared" si="116"/>
        <v/>
      </c>
      <c r="W98" s="350"/>
      <c r="Z98" s="353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0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1"/>
      <c r="F99" s="69" t="str">
        <f t="shared" si="109"/>
        <v/>
      </c>
      <c r="G99" s="351"/>
      <c r="H99" s="69" t="str">
        <f t="shared" si="110"/>
        <v/>
      </c>
      <c r="I99" s="351"/>
      <c r="J99" s="69" t="str">
        <f t="shared" si="111"/>
        <v/>
      </c>
      <c r="K99" s="351"/>
      <c r="L99" s="69" t="str">
        <f t="shared" si="112"/>
        <v/>
      </c>
      <c r="M99" s="351"/>
      <c r="N99" s="69" t="str">
        <f t="shared" si="131"/>
        <v/>
      </c>
      <c r="O99" s="351"/>
      <c r="P99" s="69" t="str">
        <f t="shared" si="113"/>
        <v/>
      </c>
      <c r="Q99" s="351"/>
      <c r="R99" s="69" t="str">
        <f t="shared" si="114"/>
        <v/>
      </c>
      <c r="S99" s="351"/>
      <c r="T99" s="69" t="str">
        <f t="shared" si="115"/>
        <v/>
      </c>
      <c r="U99" s="351"/>
      <c r="V99" s="69" t="str">
        <f t="shared" si="116"/>
        <v/>
      </c>
      <c r="W99" s="351"/>
      <c r="Z99" s="354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68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49">
        <f>IF(AD100="","",AD100)</f>
        <v>1</v>
      </c>
      <c r="F100" s="75">
        <f t="shared" si="109"/>
        <v>194</v>
      </c>
      <c r="G100" s="349">
        <f>IF(AF100="","",AF100)</f>
        <v>1</v>
      </c>
      <c r="H100" s="75">
        <f t="shared" si="110"/>
        <v>180</v>
      </c>
      <c r="I100" s="349">
        <f>IF(AH100="","",AH100)</f>
        <v>1</v>
      </c>
      <c r="J100" s="75">
        <f t="shared" si="111"/>
        <v>191</v>
      </c>
      <c r="K100" s="349">
        <f>IF(AJ100="","",AJ100)</f>
        <v>0</v>
      </c>
      <c r="L100" s="75">
        <f t="shared" si="112"/>
        <v>162</v>
      </c>
      <c r="M100" s="349">
        <f>IF(AL100="","",AL100)</f>
        <v>0</v>
      </c>
      <c r="N100" s="75">
        <f t="shared" si="131"/>
        <v>186</v>
      </c>
      <c r="O100" s="349">
        <f>IF(AN100="","",AN100)</f>
        <v>0</v>
      </c>
      <c r="P100" s="75" t="str">
        <f t="shared" si="113"/>
        <v/>
      </c>
      <c r="Q100" s="349">
        <f>IF(AP100="","",AP100)</f>
        <v>0</v>
      </c>
      <c r="R100" s="75" t="str">
        <f t="shared" si="114"/>
        <v/>
      </c>
      <c r="S100" s="349">
        <f>IF(AR100="","",AR100)</f>
        <v>1</v>
      </c>
      <c r="T100" s="75" t="str">
        <f t="shared" si="115"/>
        <v/>
      </c>
      <c r="U100" s="349">
        <f>IF(AT100="","",AT100)</f>
        <v>1</v>
      </c>
      <c r="V100" s="75">
        <f t="shared" si="116"/>
        <v>1157</v>
      </c>
      <c r="W100" s="349">
        <f>IF(AV100="","",AV100)</f>
        <v>5</v>
      </c>
      <c r="Z100" s="352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69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50"/>
      <c r="F101" s="78" t="str">
        <f t="shared" si="109"/>
        <v/>
      </c>
      <c r="G101" s="350"/>
      <c r="H101" s="78" t="str">
        <f t="shared" si="110"/>
        <v/>
      </c>
      <c r="I101" s="350"/>
      <c r="J101" s="78" t="str">
        <f t="shared" si="111"/>
        <v/>
      </c>
      <c r="K101" s="350"/>
      <c r="L101" s="78" t="str">
        <f t="shared" si="112"/>
        <v/>
      </c>
      <c r="M101" s="350"/>
      <c r="N101" s="78" t="str">
        <f t="shared" si="131"/>
        <v/>
      </c>
      <c r="O101" s="350"/>
      <c r="P101" s="78">
        <f t="shared" si="113"/>
        <v>193</v>
      </c>
      <c r="Q101" s="350"/>
      <c r="R101" s="78">
        <f t="shared" si="114"/>
        <v>204</v>
      </c>
      <c r="S101" s="350"/>
      <c r="T101" s="78">
        <f t="shared" si="115"/>
        <v>225</v>
      </c>
      <c r="U101" s="350"/>
      <c r="V101" s="78">
        <f t="shared" si="116"/>
        <v>622</v>
      </c>
      <c r="W101" s="350"/>
      <c r="Z101" s="353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0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1"/>
      <c r="F102" s="69" t="str">
        <f t="shared" si="109"/>
        <v/>
      </c>
      <c r="G102" s="351"/>
      <c r="H102" s="69" t="str">
        <f t="shared" si="110"/>
        <v/>
      </c>
      <c r="I102" s="351"/>
      <c r="J102" s="69" t="str">
        <f t="shared" si="111"/>
        <v/>
      </c>
      <c r="K102" s="351"/>
      <c r="L102" s="69" t="str">
        <f t="shared" si="112"/>
        <v/>
      </c>
      <c r="M102" s="351"/>
      <c r="N102" s="69" t="str">
        <f t="shared" si="131"/>
        <v/>
      </c>
      <c r="O102" s="351"/>
      <c r="P102" s="69" t="str">
        <f t="shared" si="113"/>
        <v/>
      </c>
      <c r="Q102" s="351"/>
      <c r="R102" s="69" t="str">
        <f t="shared" si="114"/>
        <v/>
      </c>
      <c r="S102" s="351"/>
      <c r="T102" s="69" t="str">
        <f t="shared" si="115"/>
        <v/>
      </c>
      <c r="U102" s="351"/>
      <c r="V102" s="69" t="str">
        <f t="shared" si="116"/>
        <v/>
      </c>
      <c r="W102" s="351"/>
      <c r="Z102" s="354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68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49">
        <f>IF(AD103="","",AD103)</f>
        <v>0</v>
      </c>
      <c r="F103" s="75">
        <f t="shared" si="109"/>
        <v>157</v>
      </c>
      <c r="G103" s="349">
        <f>IF(AF103="","",AF103)</f>
        <v>0</v>
      </c>
      <c r="H103" s="75" t="str">
        <f t="shared" si="110"/>
        <v/>
      </c>
      <c r="I103" s="349">
        <f>IF(AH103="","",AH103)</f>
        <v>1</v>
      </c>
      <c r="J103" s="75" t="str">
        <f t="shared" si="111"/>
        <v/>
      </c>
      <c r="K103" s="349">
        <f>IF(AJ103="","",AJ103)</f>
        <v>1</v>
      </c>
      <c r="L103" s="75" t="str">
        <f t="shared" si="112"/>
        <v/>
      </c>
      <c r="M103" s="349">
        <f>IF(AL103="","",AL103)</f>
        <v>0</v>
      </c>
      <c r="N103" s="75" t="str">
        <f t="shared" si="131"/>
        <v/>
      </c>
      <c r="O103" s="349">
        <f>IF(AN103="","",AN103)</f>
        <v>0</v>
      </c>
      <c r="P103" s="75" t="str">
        <f t="shared" si="113"/>
        <v/>
      </c>
      <c r="Q103" s="349">
        <f>IF(AP103="","",AP103)</f>
        <v>1</v>
      </c>
      <c r="R103" s="75" t="str">
        <f t="shared" si="114"/>
        <v/>
      </c>
      <c r="S103" s="349">
        <f>IF(AR103="","",AR103)</f>
        <v>0</v>
      </c>
      <c r="T103" s="75" t="str">
        <f t="shared" si="115"/>
        <v/>
      </c>
      <c r="U103" s="349">
        <f>IF(AT103="","",AT103)</f>
        <v>1</v>
      </c>
      <c r="V103" s="75">
        <f t="shared" si="116"/>
        <v>315</v>
      </c>
      <c r="W103" s="349">
        <f>IF(AV103="","",AV103)</f>
        <v>4</v>
      </c>
      <c r="Z103" s="352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69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50"/>
      <c r="F104" s="78" t="str">
        <f t="shared" si="109"/>
        <v/>
      </c>
      <c r="G104" s="350"/>
      <c r="H104" s="78">
        <f t="shared" si="110"/>
        <v>239</v>
      </c>
      <c r="I104" s="350"/>
      <c r="J104" s="78">
        <f t="shared" si="111"/>
        <v>176</v>
      </c>
      <c r="K104" s="350"/>
      <c r="L104" s="78">
        <f t="shared" si="112"/>
        <v>198</v>
      </c>
      <c r="M104" s="350"/>
      <c r="N104" s="78">
        <f t="shared" si="131"/>
        <v>245</v>
      </c>
      <c r="O104" s="350"/>
      <c r="P104" s="78">
        <f t="shared" si="113"/>
        <v>182</v>
      </c>
      <c r="Q104" s="350"/>
      <c r="R104" s="78">
        <f t="shared" si="114"/>
        <v>195</v>
      </c>
      <c r="S104" s="350"/>
      <c r="T104" s="78">
        <f t="shared" si="115"/>
        <v>191</v>
      </c>
      <c r="U104" s="350"/>
      <c r="V104" s="78">
        <f t="shared" si="116"/>
        <v>1426</v>
      </c>
      <c r="W104" s="350"/>
      <c r="Z104" s="353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0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1"/>
      <c r="F105" s="69" t="str">
        <f t="shared" si="109"/>
        <v/>
      </c>
      <c r="G105" s="351"/>
      <c r="H105" s="69" t="str">
        <f t="shared" si="110"/>
        <v/>
      </c>
      <c r="I105" s="351"/>
      <c r="J105" s="69" t="str">
        <f t="shared" si="111"/>
        <v/>
      </c>
      <c r="K105" s="351"/>
      <c r="L105" s="69" t="str">
        <f t="shared" si="112"/>
        <v/>
      </c>
      <c r="M105" s="351"/>
      <c r="N105" s="69" t="str">
        <f t="shared" si="131"/>
        <v/>
      </c>
      <c r="O105" s="351"/>
      <c r="P105" s="69" t="str">
        <f t="shared" si="113"/>
        <v/>
      </c>
      <c r="Q105" s="351"/>
      <c r="R105" s="69" t="str">
        <f t="shared" si="114"/>
        <v/>
      </c>
      <c r="S105" s="351"/>
      <c r="T105" s="69" t="str">
        <f t="shared" si="115"/>
        <v/>
      </c>
      <c r="U105" s="351"/>
      <c r="V105" s="69" t="str">
        <f t="shared" si="116"/>
        <v/>
      </c>
      <c r="W105" s="351"/>
      <c r="Z105" s="354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68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49">
        <f>IF(AD106="","",AD106)</f>
        <v>1</v>
      </c>
      <c r="F106" s="75">
        <f t="shared" si="109"/>
        <v>204</v>
      </c>
      <c r="G106" s="349">
        <f>IF(AF106="","",AF106)</f>
        <v>1</v>
      </c>
      <c r="H106" s="75">
        <f t="shared" si="110"/>
        <v>280</v>
      </c>
      <c r="I106" s="349">
        <f>IF(AH106="","",AH106)</f>
        <v>1</v>
      </c>
      <c r="J106" s="75">
        <f t="shared" si="111"/>
        <v>236</v>
      </c>
      <c r="K106" s="349">
        <f>IF(AJ106="","",AJ106)</f>
        <v>1</v>
      </c>
      <c r="L106" s="75">
        <f t="shared" si="112"/>
        <v>223</v>
      </c>
      <c r="M106" s="349">
        <f>IF(AL106="","",AL106)</f>
        <v>0</v>
      </c>
      <c r="N106" s="75">
        <f t="shared" si="131"/>
        <v>195</v>
      </c>
      <c r="O106" s="349">
        <f>IF(AN106="","",AN106)</f>
        <v>1</v>
      </c>
      <c r="P106" s="75">
        <f t="shared" si="113"/>
        <v>242</v>
      </c>
      <c r="Q106" s="349">
        <f>IF(AP106="","",AP106)</f>
        <v>1</v>
      </c>
      <c r="R106" s="75">
        <f t="shared" si="114"/>
        <v>222</v>
      </c>
      <c r="S106" s="349">
        <f>IF(AR106="","",AR106)</f>
        <v>1</v>
      </c>
      <c r="T106" s="75">
        <f t="shared" si="115"/>
        <v>201</v>
      </c>
      <c r="U106" s="349">
        <f>IF(AT106="","",AT106)</f>
        <v>1</v>
      </c>
      <c r="V106" s="75">
        <f t="shared" si="116"/>
        <v>2065</v>
      </c>
      <c r="W106" s="349">
        <f>IF(AV106="","",AV106)</f>
        <v>8</v>
      </c>
      <c r="Z106" s="352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69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50"/>
      <c r="F107" s="78" t="str">
        <f t="shared" si="109"/>
        <v/>
      </c>
      <c r="G107" s="350"/>
      <c r="H107" s="78" t="str">
        <f t="shared" si="110"/>
        <v/>
      </c>
      <c r="I107" s="350"/>
      <c r="J107" s="78" t="str">
        <f t="shared" si="111"/>
        <v/>
      </c>
      <c r="K107" s="350"/>
      <c r="L107" s="78" t="str">
        <f t="shared" si="112"/>
        <v/>
      </c>
      <c r="M107" s="350"/>
      <c r="N107" s="78" t="str">
        <f t="shared" si="131"/>
        <v/>
      </c>
      <c r="O107" s="350"/>
      <c r="P107" s="78" t="str">
        <f t="shared" si="113"/>
        <v/>
      </c>
      <c r="Q107" s="350"/>
      <c r="R107" s="78" t="str">
        <f t="shared" si="114"/>
        <v/>
      </c>
      <c r="S107" s="350"/>
      <c r="T107" s="78" t="str">
        <f t="shared" si="115"/>
        <v/>
      </c>
      <c r="U107" s="350"/>
      <c r="V107" s="78" t="str">
        <f t="shared" si="116"/>
        <v/>
      </c>
      <c r="W107" s="350"/>
      <c r="Z107" s="353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0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1"/>
      <c r="F108" s="69" t="str">
        <f t="shared" si="109"/>
        <v/>
      </c>
      <c r="G108" s="351"/>
      <c r="H108" s="69" t="str">
        <f t="shared" si="110"/>
        <v/>
      </c>
      <c r="I108" s="351"/>
      <c r="J108" s="69" t="str">
        <f t="shared" si="111"/>
        <v/>
      </c>
      <c r="K108" s="351"/>
      <c r="L108" s="69" t="str">
        <f t="shared" si="112"/>
        <v/>
      </c>
      <c r="M108" s="351"/>
      <c r="N108" s="69" t="str">
        <f t="shared" si="131"/>
        <v/>
      </c>
      <c r="O108" s="351"/>
      <c r="P108" s="69" t="str">
        <f t="shared" si="113"/>
        <v/>
      </c>
      <c r="Q108" s="351"/>
      <c r="R108" s="69" t="str">
        <f t="shared" si="114"/>
        <v/>
      </c>
      <c r="S108" s="351"/>
      <c r="T108" s="69" t="str">
        <f t="shared" si="115"/>
        <v/>
      </c>
      <c r="U108" s="351"/>
      <c r="V108" s="69" t="str">
        <f t="shared" si="116"/>
        <v/>
      </c>
      <c r="W108" s="351"/>
      <c r="Z108" s="354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47">
        <f t="shared" ref="D112:M114" si="144">IF(AC112=0,"",AC112)</f>
        <v>7</v>
      </c>
      <c r="E112" s="347" t="str">
        <f t="shared" si="144"/>
        <v/>
      </c>
      <c r="F112" s="347">
        <f t="shared" si="144"/>
        <v>2</v>
      </c>
      <c r="G112" s="347" t="str">
        <f t="shared" si="144"/>
        <v/>
      </c>
      <c r="H112" s="347">
        <f t="shared" si="144"/>
        <v>9</v>
      </c>
      <c r="I112" s="347" t="str">
        <f t="shared" si="144"/>
        <v/>
      </c>
      <c r="J112" s="347">
        <f t="shared" si="144"/>
        <v>10</v>
      </c>
      <c r="K112" s="347" t="str">
        <f t="shared" si="144"/>
        <v/>
      </c>
      <c r="L112" s="347">
        <f t="shared" si="144"/>
        <v>6</v>
      </c>
      <c r="M112" s="347" t="str">
        <f t="shared" si="144"/>
        <v/>
      </c>
      <c r="N112" s="347">
        <f t="shared" ref="N112:U114" si="145">IF(AM112=0,"",AM112)</f>
        <v>8</v>
      </c>
      <c r="O112" s="347" t="str">
        <f t="shared" si="145"/>
        <v/>
      </c>
      <c r="P112" s="347">
        <f t="shared" si="145"/>
        <v>1</v>
      </c>
      <c r="Q112" s="347" t="str">
        <f t="shared" si="145"/>
        <v/>
      </c>
      <c r="R112" s="347">
        <f t="shared" si="145"/>
        <v>3</v>
      </c>
      <c r="S112" s="347" t="str">
        <f t="shared" si="145"/>
        <v/>
      </c>
      <c r="T112" s="347">
        <f t="shared" si="145"/>
        <v>5</v>
      </c>
      <c r="U112" s="347" t="str">
        <f t="shared" si="145"/>
        <v/>
      </c>
      <c r="V112" s="348"/>
      <c r="W112" s="348"/>
      <c r="AA112" s="88" t="s">
        <v>1797</v>
      </c>
      <c r="AB112" s="89" t="s">
        <v>1798</v>
      </c>
      <c r="AC112" s="371">
        <f>VLOOKUP($AA92,Schlüssel!$A$5:$K$14,3)</f>
        <v>7</v>
      </c>
      <c r="AD112" s="372"/>
      <c r="AE112" s="371">
        <f>VLOOKUP($AA92,Schlüssel!$A$5:$K$14,4)</f>
        <v>2</v>
      </c>
      <c r="AF112" s="372"/>
      <c r="AG112" s="371">
        <f>VLOOKUP($AA92,Schlüssel!$A$5:$K$14,5)</f>
        <v>9</v>
      </c>
      <c r="AH112" s="372"/>
      <c r="AI112" s="371">
        <f>VLOOKUP($AA92,Schlüssel!$A$5:$K$14,6)</f>
        <v>10</v>
      </c>
      <c r="AJ112" s="372"/>
      <c r="AK112" s="371">
        <f>VLOOKUP($AA92,Schlüssel!$A$5:$K$14,7)</f>
        <v>6</v>
      </c>
      <c r="AL112" s="372"/>
      <c r="AM112" s="371">
        <f>VLOOKUP($AA92,Schlüssel!$A$5:$K$14,8)</f>
        <v>8</v>
      </c>
      <c r="AN112" s="372"/>
      <c r="AO112" s="371">
        <f>VLOOKUP($AA92,Schlüssel!$A$5:$K$14,9)</f>
        <v>1</v>
      </c>
      <c r="AP112" s="372"/>
      <c r="AQ112" s="371">
        <f>VLOOKUP($AA92,Schlüssel!$A$5:$K$14,10)</f>
        <v>3</v>
      </c>
      <c r="AR112" s="372"/>
      <c r="AS112" s="371">
        <f>VLOOKUP($AA92,Schlüssel!$A$5:$K$14,11)</f>
        <v>5</v>
      </c>
      <c r="AT112" s="372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44" t="str">
        <f t="shared" si="144"/>
        <v>Schanzer Ingolstadt 1</v>
      </c>
      <c r="E113" s="345" t="str">
        <f t="shared" si="144"/>
        <v/>
      </c>
      <c r="F113" s="344" t="str">
        <f t="shared" si="144"/>
        <v>Bajuwaren München 1</v>
      </c>
      <c r="G113" s="345" t="str">
        <f t="shared" si="144"/>
        <v/>
      </c>
      <c r="H113" s="344" t="str">
        <f t="shared" si="144"/>
        <v>Bowlinghaus Bamberg 1</v>
      </c>
      <c r="I113" s="345" t="str">
        <f t="shared" si="144"/>
        <v/>
      </c>
      <c r="J113" s="344" t="str">
        <f t="shared" si="144"/>
        <v>High Roller Rosenheim 1</v>
      </c>
      <c r="K113" s="345" t="str">
        <f t="shared" si="144"/>
        <v/>
      </c>
      <c r="L113" s="344" t="str">
        <f t="shared" si="144"/>
        <v>SG Rottendorf 1</v>
      </c>
      <c r="M113" s="345" t="str">
        <f t="shared" si="144"/>
        <v/>
      </c>
      <c r="N113" s="344" t="str">
        <f t="shared" si="145"/>
        <v>BC EMAX Unterföhring 2</v>
      </c>
      <c r="O113" s="345" t="str">
        <f t="shared" si="145"/>
        <v/>
      </c>
      <c r="P113" s="344" t="str">
        <f t="shared" si="145"/>
        <v>BC Comet Nürnberg</v>
      </c>
      <c r="Q113" s="345" t="str">
        <f t="shared" si="145"/>
        <v/>
      </c>
      <c r="R113" s="344" t="str">
        <f t="shared" si="145"/>
        <v>BK München 3</v>
      </c>
      <c r="S113" s="345" t="str">
        <f t="shared" si="145"/>
        <v/>
      </c>
      <c r="T113" s="344" t="str">
        <f t="shared" si="145"/>
        <v>RW Lichtenhof Stein 1</v>
      </c>
      <c r="U113" s="345" t="str">
        <f t="shared" si="145"/>
        <v/>
      </c>
      <c r="V113" s="346"/>
      <c r="W113" s="346"/>
      <c r="AA113" s="90"/>
      <c r="AB113" s="86"/>
      <c r="AC113" s="344" t="str">
        <f>VLOOKUP(AC112,Schlüssel!$A$5:$K$14,2)</f>
        <v>Schanzer Ingolstadt 1</v>
      </c>
      <c r="AD113" s="345"/>
      <c r="AE113" s="344" t="str">
        <f>VLOOKUP(AE112,Schlüssel!$A$5:$K$14,2)</f>
        <v>Bajuwaren München 1</v>
      </c>
      <c r="AF113" s="345"/>
      <c r="AG113" s="344" t="str">
        <f>VLOOKUP(AG112,Schlüssel!$A$5:$K$14,2)</f>
        <v>Bowlinghaus Bamberg 1</v>
      </c>
      <c r="AH113" s="345"/>
      <c r="AI113" s="344" t="str">
        <f>VLOOKUP(AI112,Schlüssel!$A$5:$K$14,2)</f>
        <v>High Roller Rosenheim 1</v>
      </c>
      <c r="AJ113" s="345"/>
      <c r="AK113" s="344" t="str">
        <f>VLOOKUP(AK112,Schlüssel!$A$5:$K$14,2)</f>
        <v>SG Rottendorf 1</v>
      </c>
      <c r="AL113" s="345"/>
      <c r="AM113" s="344" t="str">
        <f>VLOOKUP(AM112,Schlüssel!$A$5:$K$14,2)</f>
        <v>BC EMAX Unterföhring 2</v>
      </c>
      <c r="AN113" s="345"/>
      <c r="AO113" s="344" t="str">
        <f>VLOOKUP(AO112,Schlüssel!$A$5:$K$14,2)</f>
        <v>BC Comet Nürnberg</v>
      </c>
      <c r="AP113" s="345"/>
      <c r="AQ113" s="344" t="str">
        <f>VLOOKUP(AQ112,Schlüssel!$A$5:$K$14,2)</f>
        <v>BK München 3</v>
      </c>
      <c r="AR113" s="345"/>
      <c r="AS113" s="344" t="str">
        <f>VLOOKUP(AS112,Schlüssel!$A$5:$EK$14,2)</f>
        <v>RW Lichtenhof Stein 1</v>
      </c>
      <c r="AT113" s="345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42" t="str">
        <f t="shared" si="144"/>
        <v/>
      </c>
      <c r="E114" s="342" t="str">
        <f t="shared" si="144"/>
        <v/>
      </c>
      <c r="F114" s="342" t="str">
        <f t="shared" si="144"/>
        <v/>
      </c>
      <c r="G114" s="342" t="str">
        <f t="shared" si="144"/>
        <v/>
      </c>
      <c r="H114" s="342" t="str">
        <f t="shared" si="144"/>
        <v/>
      </c>
      <c r="I114" s="342" t="str">
        <f t="shared" si="144"/>
        <v/>
      </c>
      <c r="J114" s="342" t="str">
        <f t="shared" si="144"/>
        <v/>
      </c>
      <c r="K114" s="342" t="str">
        <f t="shared" si="144"/>
        <v/>
      </c>
      <c r="L114" s="342" t="str">
        <f t="shared" si="144"/>
        <v/>
      </c>
      <c r="M114" s="342" t="str">
        <f t="shared" si="144"/>
        <v/>
      </c>
      <c r="N114" s="342" t="str">
        <f t="shared" si="145"/>
        <v/>
      </c>
      <c r="O114" s="342" t="str">
        <f t="shared" si="145"/>
        <v/>
      </c>
      <c r="P114" s="342" t="str">
        <f t="shared" si="145"/>
        <v/>
      </c>
      <c r="Q114" s="342" t="str">
        <f t="shared" si="145"/>
        <v/>
      </c>
      <c r="R114" s="342" t="str">
        <f t="shared" si="145"/>
        <v/>
      </c>
      <c r="S114" s="342" t="str">
        <f t="shared" si="145"/>
        <v/>
      </c>
      <c r="T114" s="342" t="str">
        <f t="shared" si="145"/>
        <v/>
      </c>
      <c r="U114" s="343" t="str">
        <f t="shared" si="145"/>
        <v/>
      </c>
      <c r="V114" s="303"/>
      <c r="W114" s="303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6" t="str">
        <f t="shared" si="142"/>
        <v>Spieler 1</v>
      </c>
      <c r="C115" s="367" t="str">
        <f t="shared" si="143"/>
        <v/>
      </c>
      <c r="D115" s="340">
        <f>IF(AC115=301,"",AC115)</f>
        <v>169</v>
      </c>
      <c r="E115" s="340" t="str">
        <f>IF(AD115=0,"",AD115)</f>
        <v/>
      </c>
      <c r="F115" s="340">
        <f>IF(AE115=301,"",AE115)</f>
        <v>216</v>
      </c>
      <c r="G115" s="340" t="str">
        <f>IF(AF115=0,"",AF115)</f>
        <v/>
      </c>
      <c r="H115" s="340">
        <f>IF(AG115=301,"",AG115)</f>
        <v>189</v>
      </c>
      <c r="I115" s="340" t="str">
        <f>IF(AH115=0,"",AH115)</f>
        <v/>
      </c>
      <c r="J115" s="340">
        <f>IF(AI115=301,"",AI115)</f>
        <v>223</v>
      </c>
      <c r="K115" s="340" t="str">
        <f>IF(AJ115=0,"",AJ115)</f>
        <v/>
      </c>
      <c r="L115" s="340">
        <f>IF(AK115=301,"",AK115)</f>
        <v>164</v>
      </c>
      <c r="M115" s="340" t="str">
        <f>IF(AL115=0,"",AL115)</f>
        <v/>
      </c>
      <c r="N115" s="340">
        <f>IF(AM115=301,"",AM115)</f>
        <v>207</v>
      </c>
      <c r="O115" s="340" t="str">
        <f>IF(AN115=0,"",AN115)</f>
        <v/>
      </c>
      <c r="P115" s="340">
        <f>IF(AO115=301,"",AO115)</f>
        <v>226</v>
      </c>
      <c r="Q115" s="340" t="str">
        <f>IF(AP115=0,"",AP115)</f>
        <v/>
      </c>
      <c r="R115" s="340">
        <f>IF(AQ115=301,"",AQ115)</f>
        <v>225</v>
      </c>
      <c r="S115" s="340" t="str">
        <f>IF(AR115=0,"",AR115)</f>
        <v/>
      </c>
      <c r="T115" s="340">
        <f>IF(AS115=301,"",AS115)</f>
        <v>150</v>
      </c>
      <c r="U115" s="340" t="str">
        <f>IF(AT115=0,"",AT115)</f>
        <v/>
      </c>
      <c r="V115" s="341"/>
      <c r="W115" s="341"/>
      <c r="AA115" s="91" t="s">
        <v>0</v>
      </c>
      <c r="AB115" s="92"/>
      <c r="AC115" s="373">
        <f>ABS(INDEX(AC:AC,MATCH(AC112,$AA:$AA,0)+5)+INDEX(AC:AC,MATCH(AC112,$AA:$AA,0)+6)+INDEX(AC:AC,MATCH(AC112,$AA:$AA,0)+7))</f>
        <v>169</v>
      </c>
      <c r="AD115" s="374"/>
      <c r="AE115" s="373">
        <f>ABS(INDEX(AE:AE,MATCH(AE112,$AA:$AA,0)+5)+INDEX(AE:AE,MATCH(AE112,$AA:$AA,0)+6)+INDEX(AE:AE,MATCH(AE112,$AA:$AA,0)+7))</f>
        <v>216</v>
      </c>
      <c r="AF115" s="374"/>
      <c r="AG115" s="373">
        <f>ABS(INDEX(AG:AG,MATCH(AG112,$AA:$AA,0)+5)+INDEX(AG:AG,MATCH(AG112,$AA:$AA,0)+6)+INDEX(AG:AG,MATCH(AG112,$AA:$AA,0)+7))</f>
        <v>189</v>
      </c>
      <c r="AH115" s="374"/>
      <c r="AI115" s="373">
        <f>ABS(INDEX(AI:AI,MATCH(AI112,$AA:$AA,0)+5)+INDEX(AI:AI,MATCH(AI112,$AA:$AA,0)+6)+INDEX(AI:AI,MATCH(AI112,$AA:$AA,0)+7))</f>
        <v>223</v>
      </c>
      <c r="AJ115" s="374"/>
      <c r="AK115" s="373">
        <f>ABS(INDEX(AK:AK,MATCH(AK112,$AA:$AA,0)+5)+INDEX(AK:AK,MATCH(AK112,$AA:$AA,0)+6)+INDEX(AK:AK,MATCH(AK112,$AA:$AA,0)+7))</f>
        <v>164</v>
      </c>
      <c r="AL115" s="374"/>
      <c r="AM115" s="373">
        <f>ABS(INDEX(AM:AM,MATCH(AM112,$AA:$AA,0)+5)+INDEX(AM:AM,MATCH(AM112,$AA:$AA,0)+6)+INDEX(AM:AM,MATCH(AM112,$AA:$AA,0)+7))</f>
        <v>207</v>
      </c>
      <c r="AN115" s="374"/>
      <c r="AO115" s="373">
        <f>ABS(INDEX(AO:AO,MATCH(AO112,$AA:$AA,0)+5)+INDEX(AO:AO,MATCH(AO112,$AA:$AA,0)+6)+INDEX(AO:AO,MATCH(AO112,$AA:$AA,0)+7))</f>
        <v>226</v>
      </c>
      <c r="AP115" s="374"/>
      <c r="AQ115" s="373">
        <f>ABS(INDEX(AQ:AQ,MATCH(AQ112,$AA:$AA,0)+5)+INDEX(AQ:AQ,MATCH(AQ112,$AA:$AA,0)+6)+INDEX(AQ:AQ,MATCH(AQ112,$AA:$AA,0)+7))</f>
        <v>225</v>
      </c>
      <c r="AR115" s="374"/>
      <c r="AS115" s="373">
        <f>ABS(INDEX(AS:AS,MATCH(AS112,$AA:$AA,0)+5)+INDEX(AS:AS,MATCH(AS112,$AA:$AA,0)+6)+INDEX(AS:AS,MATCH(AS112,$AA:$AA,0)+7))</f>
        <v>150</v>
      </c>
      <c r="AT115" s="374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6" t="str">
        <f t="shared" si="142"/>
        <v>Spieler 2</v>
      </c>
      <c r="C116" s="367" t="str">
        <f t="shared" si="143"/>
        <v/>
      </c>
      <c r="D116" s="340">
        <f>IF(AC116=301,"",AC116)</f>
        <v>201</v>
      </c>
      <c r="E116" s="340" t="str">
        <f>IF(AD116=0,"",AD116)</f>
        <v/>
      </c>
      <c r="F116" s="340">
        <f>IF(AE116=301,"",AE116)</f>
        <v>174</v>
      </c>
      <c r="G116" s="340" t="str">
        <f>IF(AF116=0,"",AF116)</f>
        <v/>
      </c>
      <c r="H116" s="340">
        <f>IF(AG116=301,"",AG116)</f>
        <v>172</v>
      </c>
      <c r="I116" s="340" t="str">
        <f>IF(AH116=0,"",AH116)</f>
        <v/>
      </c>
      <c r="J116" s="340">
        <f>IF(AI116=301,"",AI116)</f>
        <v>225</v>
      </c>
      <c r="K116" s="340" t="str">
        <f>IF(AJ116=0,"",AJ116)</f>
        <v/>
      </c>
      <c r="L116" s="340">
        <f>IF(AK116=301,"",AK116)</f>
        <v>211</v>
      </c>
      <c r="M116" s="340" t="str">
        <f>IF(AL116=0,"",AL116)</f>
        <v/>
      </c>
      <c r="N116" s="340">
        <f>IF(AM116=301,"",AM116)</f>
        <v>224</v>
      </c>
      <c r="O116" s="340" t="str">
        <f>IF(AN116=0,"",AN116)</f>
        <v/>
      </c>
      <c r="P116" s="340">
        <f>IF(AO116=301,"",AO116)</f>
        <v>228</v>
      </c>
      <c r="Q116" s="340" t="str">
        <f>IF(AP116=0,"",AP116)</f>
        <v/>
      </c>
      <c r="R116" s="340">
        <f>IF(AQ116=301,"",AQ116)</f>
        <v>177</v>
      </c>
      <c r="S116" s="340" t="str">
        <f>IF(AR116=0,"",AR116)</f>
        <v/>
      </c>
      <c r="T116" s="340">
        <f>IF(AS116=301,"",AS116)</f>
        <v>190</v>
      </c>
      <c r="U116" s="340" t="str">
        <f>IF(AT116=0,"",AT116)</f>
        <v/>
      </c>
      <c r="V116" s="341"/>
      <c r="W116" s="341"/>
      <c r="AA116" s="91" t="s">
        <v>2</v>
      </c>
      <c r="AB116" s="92"/>
      <c r="AC116" s="375">
        <f>ABS(INDEX(AC:AC,MATCH(AC112,$AA:$AA,0)+8)+INDEX(AC:AC,MATCH(AC112,$AA:$AA,0)+9)+INDEX(AC:AC,MATCH(AC112,$AA:$AA,0)+10))</f>
        <v>201</v>
      </c>
      <c r="AD116" s="376"/>
      <c r="AE116" s="375">
        <f>ABS(INDEX(AE:AE,MATCH(AE112,$AA:$AA,0)+8)+INDEX(AE:AE,MATCH(AE112,$AA:$AA,0)+9)+INDEX(AE:AE,MATCH(AE112,$AA:$AA,0)+10))</f>
        <v>174</v>
      </c>
      <c r="AF116" s="376"/>
      <c r="AG116" s="375">
        <f>ABS(INDEX(AG:AG,MATCH(AG112,$AA:$AA,0)+8)+INDEX(AG:AG,MATCH(AG112,$AA:$AA,0)+9)+INDEX(AG:AG,MATCH(AG112,$AA:$AA,0)+10))</f>
        <v>172</v>
      </c>
      <c r="AH116" s="376"/>
      <c r="AI116" s="375">
        <f>ABS(INDEX(AI:AI,MATCH(AI112,$AA:$AA,0)+8)+INDEX(AI:AI,MATCH(AI112,$AA:$AA,0)+9)+INDEX(AI:AI,MATCH(AI112,$AA:$AA,0)+10))</f>
        <v>225</v>
      </c>
      <c r="AJ116" s="376"/>
      <c r="AK116" s="375">
        <f>ABS(INDEX(AK:AK,MATCH(AK112,$AA:$AA,0)+8)+INDEX(AK:AK,MATCH(AK112,$AA:$AA,0)+9)+INDEX(AK:AK,MATCH(AK112,$AA:$AA,0)+10))</f>
        <v>211</v>
      </c>
      <c r="AL116" s="376"/>
      <c r="AM116" s="375">
        <f>ABS(INDEX(AM:AM,MATCH(AM112,$AA:$AA,0)+8)+INDEX(AM:AM,MATCH(AM112,$AA:$AA,0)+9)+INDEX(AM:AM,MATCH(AM112,$AA:$AA,0)+10))</f>
        <v>224</v>
      </c>
      <c r="AN116" s="376"/>
      <c r="AO116" s="375">
        <f>ABS(INDEX(AO:AO,MATCH(AO112,$AA:$AA,0)+8)+INDEX(AO:AO,MATCH(AO112,$AA:$AA,0)+9)+INDEX(AO:AO,MATCH(AO112,$AA:$AA,0)+10))</f>
        <v>228</v>
      </c>
      <c r="AP116" s="376"/>
      <c r="AQ116" s="375">
        <f>ABS(INDEX(AQ:AQ,MATCH(AQ112,$AA:$AA,0)+8)+INDEX(AQ:AQ,MATCH(AQ112,$AA:$AA,0)+9)+INDEX(AQ:AQ,MATCH(AQ112,$AA:$AA,0)+10))</f>
        <v>177</v>
      </c>
      <c r="AR116" s="376"/>
      <c r="AS116" s="375">
        <f>ABS(INDEX(AS:AS,MATCH(AS112,$AA:$AA,0)+8)+INDEX(AS:AS,MATCH(AS112,$AA:$AA,0)+9)+INDEX(AS:AS,MATCH(AS112,$AA:$AA,0)+10))</f>
        <v>190</v>
      </c>
      <c r="AT116" s="376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6" t="str">
        <f t="shared" si="142"/>
        <v>Spieler 3</v>
      </c>
      <c r="C117" s="367" t="str">
        <f t="shared" si="143"/>
        <v/>
      </c>
      <c r="D117" s="340">
        <f>IF(AC117=301,"",AC117)</f>
        <v>181</v>
      </c>
      <c r="E117" s="340" t="str">
        <f>IF(AD117=0,"",AD117)</f>
        <v/>
      </c>
      <c r="F117" s="340">
        <f>IF(AE117=301,"",AE117)</f>
        <v>233</v>
      </c>
      <c r="G117" s="340" t="str">
        <f>IF(AF117=0,"",AF117)</f>
        <v/>
      </c>
      <c r="H117" s="340">
        <f>IF(AG117=301,"",AG117)</f>
        <v>168</v>
      </c>
      <c r="I117" s="340" t="str">
        <f>IF(AH117=0,"",AH117)</f>
        <v/>
      </c>
      <c r="J117" s="340">
        <f>IF(AI117=301,"",AI117)</f>
        <v>172</v>
      </c>
      <c r="K117" s="340" t="str">
        <f>IF(AJ117=0,"",AJ117)</f>
        <v/>
      </c>
      <c r="L117" s="340">
        <f>IF(AK117=301,"",AK117)</f>
        <v>243</v>
      </c>
      <c r="M117" s="340" t="str">
        <f>IF(AL117=0,"",AL117)</f>
        <v/>
      </c>
      <c r="N117" s="340">
        <f>IF(AM117=301,"",AM117)</f>
        <v>249</v>
      </c>
      <c r="O117" s="340" t="str">
        <f>IF(AN117=0,"",AN117)</f>
        <v/>
      </c>
      <c r="P117" s="340">
        <f>IF(AO117=301,"",AO117)</f>
        <v>180</v>
      </c>
      <c r="Q117" s="340" t="str">
        <f>IF(AP117=0,"",AP117)</f>
        <v/>
      </c>
      <c r="R117" s="340">
        <f>IF(AQ117=301,"",AQ117)</f>
        <v>200</v>
      </c>
      <c r="S117" s="340" t="str">
        <f>IF(AR117=0,"",AR117)</f>
        <v/>
      </c>
      <c r="T117" s="340">
        <f>IF(AS117=301,"",AS117)</f>
        <v>165</v>
      </c>
      <c r="U117" s="340" t="str">
        <f>IF(AT117=0,"",AT117)</f>
        <v/>
      </c>
      <c r="V117" s="341"/>
      <c r="W117" s="341"/>
      <c r="AA117" s="91" t="s">
        <v>3</v>
      </c>
      <c r="AB117" s="92"/>
      <c r="AC117" s="375">
        <f>ABS(INDEX(AC:AC,MATCH(AC112,$AA:$AA,0)+11)+INDEX(AC:AC,MATCH(AC112,$AA:$AA,0)+12)+INDEX(AC:AC,MATCH(AC112,$AA:$AA,0)+13))</f>
        <v>181</v>
      </c>
      <c r="AD117" s="376"/>
      <c r="AE117" s="375">
        <f>ABS(INDEX(AE:AE,MATCH(AE112,$AA:$AA,0)+11)+INDEX(AE:AE,MATCH(AE112,$AA:$AA,0)+12)+INDEX(AE:AE,MATCH(AE112,$AA:$AA,0)+13))</f>
        <v>233</v>
      </c>
      <c r="AF117" s="376"/>
      <c r="AG117" s="375">
        <f>ABS(INDEX(AG:AG,MATCH(AG112,$AA:$AA,0)+11)+INDEX(AG:AG,MATCH(AG112,$AA:$AA,0)+12)+INDEX(AG:AG,MATCH(AG112,$AA:$AA,0)+13))</f>
        <v>168</v>
      </c>
      <c r="AH117" s="376"/>
      <c r="AI117" s="375">
        <f>ABS(INDEX(AI:AI,MATCH(AI112,$AA:$AA,0)+11)+INDEX(AI:AI,MATCH(AI112,$AA:$AA,0)+12)+INDEX(AI:AI,MATCH(AI112,$AA:$AA,0)+13))</f>
        <v>172</v>
      </c>
      <c r="AJ117" s="376"/>
      <c r="AK117" s="375">
        <f>ABS(INDEX(AK:AK,MATCH(AK112,$AA:$AA,0)+11)+INDEX(AK:AK,MATCH(AK112,$AA:$AA,0)+12)+INDEX(AK:AK,MATCH(AK112,$AA:$AA,0)+13))</f>
        <v>243</v>
      </c>
      <c r="AL117" s="376"/>
      <c r="AM117" s="375">
        <f>ABS(INDEX(AM:AM,MATCH(AM112,$AA:$AA,0)+11)+INDEX(AM:AM,MATCH(AM112,$AA:$AA,0)+12)+INDEX(AM:AM,MATCH(AM112,$AA:$AA,0)+13))</f>
        <v>249</v>
      </c>
      <c r="AN117" s="376"/>
      <c r="AO117" s="375">
        <f>ABS(INDEX(AO:AO,MATCH(AO112,$AA:$AA,0)+11)+INDEX(AO:AO,MATCH(AO112,$AA:$AA,0)+12)+INDEX(AO:AO,MATCH(AO112,$AA:$AA,0)+13))</f>
        <v>180</v>
      </c>
      <c r="AP117" s="376"/>
      <c r="AQ117" s="375">
        <f>ABS(INDEX(AQ:AQ,MATCH(AQ112,$AA:$AA,0)+11)+INDEX(AQ:AQ,MATCH(AQ112,$AA:$AA,0)+12)+INDEX(AQ:AQ,MATCH(AQ112,$AA:$AA,0)+13))</f>
        <v>200</v>
      </c>
      <c r="AR117" s="376"/>
      <c r="AS117" s="375">
        <f>ABS(INDEX(AS:AS,MATCH(AS112,$AA:$AA,0)+11)+INDEX(AS:AS,MATCH(AS112,$AA:$AA,0)+12)+INDEX(AS:AS,MATCH(AS112,$AA:$AA,0)+13))</f>
        <v>165</v>
      </c>
      <c r="AT117" s="376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6" t="str">
        <f t="shared" si="142"/>
        <v>Spieler 4</v>
      </c>
      <c r="C118" s="367" t="str">
        <f t="shared" si="143"/>
        <v/>
      </c>
      <c r="D118" s="340">
        <f>IF(AC118=301,"",AC118)</f>
        <v>170</v>
      </c>
      <c r="E118" s="340" t="str">
        <f>IF(AD118=0,"",AD118)</f>
        <v/>
      </c>
      <c r="F118" s="340">
        <f>IF(AE118=301,"",AE118)</f>
        <v>158</v>
      </c>
      <c r="G118" s="340" t="str">
        <f>IF(AF118=0,"",AF118)</f>
        <v/>
      </c>
      <c r="H118" s="340">
        <f>IF(AG118=301,"",AG118)</f>
        <v>216</v>
      </c>
      <c r="I118" s="340" t="str">
        <f>IF(AH118=0,"",AH118)</f>
        <v/>
      </c>
      <c r="J118" s="340">
        <f>IF(AI118=301,"",AI118)</f>
        <v>214</v>
      </c>
      <c r="K118" s="340" t="str">
        <f>IF(AJ118=0,"",AJ118)</f>
        <v/>
      </c>
      <c r="L118" s="340">
        <f>IF(AK118=301,"",AK118)</f>
        <v>231</v>
      </c>
      <c r="M118" s="340" t="str">
        <f>IF(AL118=0,"",AL118)</f>
        <v/>
      </c>
      <c r="N118" s="340">
        <f>IF(AM118=301,"",AM118)</f>
        <v>168</v>
      </c>
      <c r="O118" s="340" t="str">
        <f>IF(AN118=0,"",AN118)</f>
        <v/>
      </c>
      <c r="P118" s="340">
        <f>IF(AO118=301,"",AO118)</f>
        <v>194</v>
      </c>
      <c r="Q118" s="340" t="str">
        <f>IF(AP118=0,"",AP118)</f>
        <v/>
      </c>
      <c r="R118" s="340">
        <f>IF(AQ118=301,"",AQ118)</f>
        <v>202</v>
      </c>
      <c r="S118" s="340" t="str">
        <f>IF(AR118=0,"",AR118)</f>
        <v/>
      </c>
      <c r="T118" s="340">
        <f>IF(AS118=301,"",AS118)</f>
        <v>186</v>
      </c>
      <c r="U118" s="340" t="str">
        <f>IF(AT118=0,"",AT118)</f>
        <v/>
      </c>
      <c r="V118" s="341"/>
      <c r="W118" s="341"/>
      <c r="AA118" s="91" t="s">
        <v>11</v>
      </c>
      <c r="AB118" s="92"/>
      <c r="AC118" s="375">
        <f>ABS(INDEX(AC:AC,MATCH(AC112,$AA:$AA,0)+14)+INDEX(AC:AC,MATCH(AC112,$AA:$AA,0)+15)+INDEX(AC:AC,MATCH(AC112,$AA:$AA,0)+16))</f>
        <v>170</v>
      </c>
      <c r="AD118" s="376"/>
      <c r="AE118" s="375">
        <f>ABS(INDEX(AE:AE,MATCH(AE112,$AA:$AA,0)+14)+INDEX(AE:AE,MATCH(AE112,$AA:$AA,0)+15)+INDEX(AE:AE,MATCH(AE112,$AA:$AA,0)+16))</f>
        <v>158</v>
      </c>
      <c r="AF118" s="376"/>
      <c r="AG118" s="375">
        <f>ABS(INDEX(AG:AG,MATCH(AG112,$AA:$AA,0)+14)+INDEX(AG:AG,MATCH(AG112,$AA:$AA,0)+15)+INDEX(AG:AG,MATCH(AG112,$AA:$AA,0)+16))</f>
        <v>216</v>
      </c>
      <c r="AH118" s="376"/>
      <c r="AI118" s="375">
        <f>ABS(INDEX(AI:AI,MATCH(AI112,$AA:$AA,0)+14)+INDEX(AI:AI,MATCH(AI112,$AA:$AA,0)+15)+INDEX(AI:AI,MATCH(AI112,$AA:$AA,0)+16))</f>
        <v>214</v>
      </c>
      <c r="AJ118" s="376"/>
      <c r="AK118" s="375">
        <f>ABS(INDEX(AK:AK,MATCH(AK112,$AA:$AA,0)+14)+INDEX(AK:AK,MATCH(AK112,$AA:$AA,0)+15)+INDEX(AK:AK,MATCH(AK112,$AA:$AA,0)+16))</f>
        <v>231</v>
      </c>
      <c r="AL118" s="376"/>
      <c r="AM118" s="375">
        <f>ABS(INDEX(AM:AM,MATCH(AM112,$AA:$AA,0)+14)+INDEX(AM:AM,MATCH(AM112,$AA:$AA,0)+15)+INDEX(AM:AM,MATCH(AM112,$AA:$AA,0)+16))</f>
        <v>168</v>
      </c>
      <c r="AN118" s="376"/>
      <c r="AO118" s="375">
        <f>ABS(INDEX(AO:AO,MATCH(AO112,$AA:$AA,0)+14)+INDEX(AO:AO,MATCH(AO112,$AA:$AA,0)+15)+INDEX(AO:AO,MATCH(AO112,$AA:$AA,0)+16))</f>
        <v>194</v>
      </c>
      <c r="AP118" s="376"/>
      <c r="AQ118" s="375">
        <f>ABS(INDEX(AQ:AQ,MATCH(AQ112,$AA:$AA,0)+14)+INDEX(AQ:AQ,MATCH(AQ112,$AA:$AA,0)+15)+INDEX(AQ:AQ,MATCH(AQ112,$AA:$AA,0)+16))</f>
        <v>202</v>
      </c>
      <c r="AR118" s="376"/>
      <c r="AS118" s="375">
        <f>ABS(INDEX(AS:AS,MATCH(AS112,$AA:$AA,0)+14)+INDEX(AS:AS,MATCH(AS112,$AA:$AA,0)+15)+INDEX(AS:AS,MATCH(AS112,$AA:$AA,0)+16))</f>
        <v>186</v>
      </c>
      <c r="AT118" s="376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5" t="str">
        <f t="shared" si="142"/>
        <v>Gesamt</v>
      </c>
      <c r="C119" s="356" t="str">
        <f t="shared" si="143"/>
        <v/>
      </c>
      <c r="D119" s="339">
        <f>IF(AC119=1505,"",AC119)</f>
        <v>721</v>
      </c>
      <c r="E119" s="339" t="str">
        <f>IF(AD119=0,"",AD119)</f>
        <v/>
      </c>
      <c r="F119" s="339">
        <f>IF(AE119=1505,"",AE119)</f>
        <v>781</v>
      </c>
      <c r="G119" s="339" t="str">
        <f>IF(AF119=0,"",AF119)</f>
        <v/>
      </c>
      <c r="H119" s="339">
        <f>IF(AG119=1505,"",AG119)</f>
        <v>745</v>
      </c>
      <c r="I119" s="339" t="str">
        <f>IF(AH119=0,"",AH119)</f>
        <v/>
      </c>
      <c r="J119" s="339">
        <f>IF(AI119=1505,"",AI119)</f>
        <v>834</v>
      </c>
      <c r="K119" s="339" t="str">
        <f>IF(AJ119=0,"",AJ119)</f>
        <v/>
      </c>
      <c r="L119" s="339">
        <f>IF(AK119=1505,"",AK119)</f>
        <v>849</v>
      </c>
      <c r="M119" s="339" t="str">
        <f>IF(AL119=0,"",AL119)</f>
        <v/>
      </c>
      <c r="N119" s="339">
        <f>IF(AM119=1505,"",AM119)</f>
        <v>848</v>
      </c>
      <c r="O119" s="339" t="str">
        <f>IF(AN119=0,"",AN119)</f>
        <v/>
      </c>
      <c r="P119" s="339">
        <f>IF(AO119=1505,"",AO119)</f>
        <v>828</v>
      </c>
      <c r="Q119" s="339" t="str">
        <f>IF(AP119=0,"",AP119)</f>
        <v/>
      </c>
      <c r="R119" s="339">
        <f>IF(AQ119=1505,"",AQ119)</f>
        <v>804</v>
      </c>
      <c r="S119" s="339" t="str">
        <f>IF(AR119=0,"",AR119)</f>
        <v/>
      </c>
      <c r="T119" s="339">
        <f>IF(AS119=1505,"",AS119)</f>
        <v>691</v>
      </c>
      <c r="U119" s="339" t="str">
        <f>IF(AT119=0,"",AT119)</f>
        <v/>
      </c>
      <c r="V119" s="292"/>
      <c r="W119" s="292"/>
      <c r="AA119" s="93" t="s">
        <v>1799</v>
      </c>
      <c r="AB119" s="94"/>
      <c r="AC119" s="355">
        <f>SUM(AC115:AC118)</f>
        <v>721</v>
      </c>
      <c r="AD119" s="356"/>
      <c r="AE119" s="355">
        <f>SUM(AE115:AE118)</f>
        <v>781</v>
      </c>
      <c r="AF119" s="356"/>
      <c r="AG119" s="355">
        <f>SUM(AG115:AG118)</f>
        <v>745</v>
      </c>
      <c r="AH119" s="356"/>
      <c r="AI119" s="355">
        <f>SUM(AI115:AI118)</f>
        <v>834</v>
      </c>
      <c r="AJ119" s="356"/>
      <c r="AK119" s="355">
        <f>SUM(AK115:AK118)</f>
        <v>849</v>
      </c>
      <c r="AL119" s="356"/>
      <c r="AM119" s="355">
        <f>SUM(AM115:AM118)</f>
        <v>848</v>
      </c>
      <c r="AN119" s="356"/>
      <c r="AO119" s="355">
        <f>SUM(AO115:AO118)</f>
        <v>828</v>
      </c>
      <c r="AP119" s="356"/>
      <c r="AQ119" s="355">
        <f>SUM(AQ115:AQ118)</f>
        <v>804</v>
      </c>
      <c r="AR119" s="356"/>
      <c r="AS119" s="355">
        <f>SUM(AS115:AS118)</f>
        <v>691</v>
      </c>
      <c r="AT119" s="356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0" t="str">
        <f>AE121</f>
        <v>Bayernliga Herren</v>
      </c>
      <c r="G121" s="360"/>
      <c r="H121" s="360"/>
      <c r="I121" s="360"/>
      <c r="J121" s="360"/>
      <c r="K121" s="360"/>
      <c r="L121" s="360"/>
      <c r="M121" s="360"/>
      <c r="N121" s="360"/>
      <c r="O121" s="360"/>
      <c r="P121" s="360"/>
      <c r="Q121" s="360"/>
      <c r="R121" s="48"/>
      <c r="S121" s="49" t="s">
        <v>1794</v>
      </c>
      <c r="T121" s="50"/>
      <c r="U121" s="361" t="str">
        <f>AT121</f>
        <v>12.10./13.10.</v>
      </c>
      <c r="V121" s="362"/>
      <c r="W121" s="363"/>
      <c r="X121" s="364"/>
      <c r="Y121" s="365"/>
      <c r="Z121" s="365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1" t="str">
        <f>VLOOKUP(AS122,Spielorte!$A$1:$C$6,2)</f>
        <v>12.10./13.10.</v>
      </c>
      <c r="AU121" s="362"/>
      <c r="AV121" s="363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59" t="str">
        <f>AE122</f>
        <v>Unterföhring Dreambowl Palace</v>
      </c>
      <c r="G122" s="359"/>
      <c r="H122" s="359"/>
      <c r="I122" s="359"/>
      <c r="J122" s="359"/>
      <c r="K122" s="359"/>
      <c r="L122" s="359"/>
      <c r="M122" s="359"/>
      <c r="N122" s="359"/>
      <c r="O122" s="359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5" t="s">
        <v>1800</v>
      </c>
      <c r="E125" s="356"/>
      <c r="F125" s="355" t="s">
        <v>1801</v>
      </c>
      <c r="G125" s="356"/>
      <c r="H125" s="355" t="s">
        <v>1802</v>
      </c>
      <c r="I125" s="356"/>
      <c r="J125" s="355" t="s">
        <v>1803</v>
      </c>
      <c r="K125" s="356"/>
      <c r="L125" s="355" t="s">
        <v>1804</v>
      </c>
      <c r="M125" s="356"/>
      <c r="N125" s="355" t="s">
        <v>1805</v>
      </c>
      <c r="O125" s="356"/>
      <c r="P125" s="355" t="s">
        <v>1806</v>
      </c>
      <c r="Q125" s="356"/>
      <c r="R125" s="355" t="s">
        <v>1807</v>
      </c>
      <c r="S125" s="356"/>
      <c r="T125" s="355" t="s">
        <v>1808</v>
      </c>
      <c r="U125" s="356"/>
      <c r="V125" s="357" t="s">
        <v>1799</v>
      </c>
      <c r="W125" s="358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68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49">
        <f>IF(AD127="","",AD127)</f>
        <v>0</v>
      </c>
      <c r="F127" s="75">
        <f t="shared" ref="F127:F140" si="146">IF(AE127=0,"",AE127)</f>
        <v>168</v>
      </c>
      <c r="G127" s="349">
        <f>IF(AF127="","",AF127)</f>
        <v>0</v>
      </c>
      <c r="H127" s="75">
        <f t="shared" ref="H127:H140" si="147">IF(AG127=0,"",AG127)</f>
        <v>154</v>
      </c>
      <c r="I127" s="349">
        <f>IF(AH127="","",AH127)</f>
        <v>0</v>
      </c>
      <c r="J127" s="75">
        <f t="shared" ref="J127:J140" si="148">IF(AI127=0,"",AI127)</f>
        <v>170</v>
      </c>
      <c r="K127" s="349">
        <f>IF(AJ127="","",AJ127)</f>
        <v>0</v>
      </c>
      <c r="L127" s="75">
        <f t="shared" ref="L127:L140" si="149">IF(AK127=0,"",AK127)</f>
        <v>210</v>
      </c>
      <c r="M127" s="349">
        <f>IF(AL127="","",AL127)</f>
        <v>1</v>
      </c>
      <c r="N127" s="75">
        <f>IF(AM127=0,"",AM127)</f>
        <v>127</v>
      </c>
      <c r="O127" s="349">
        <f>IF(AN127="","",AN127)</f>
        <v>0</v>
      </c>
      <c r="P127" s="75">
        <f t="shared" ref="P127:P140" si="150">IF(AO127=0,"",AO127)</f>
        <v>174</v>
      </c>
      <c r="Q127" s="349">
        <f>IF(AP127="","",AP127)</f>
        <v>1</v>
      </c>
      <c r="R127" s="75">
        <f t="shared" ref="R127:R140" si="151">IF(AQ127=0,"",AQ127)</f>
        <v>201</v>
      </c>
      <c r="S127" s="349">
        <f>IF(AR127="","",AR127)</f>
        <v>0</v>
      </c>
      <c r="T127" s="75">
        <f t="shared" ref="T127:T140" si="152">IF(AS127=0,"",AS127)</f>
        <v>150</v>
      </c>
      <c r="U127" s="349">
        <f>IF(AT127="","",AT127)</f>
        <v>0</v>
      </c>
      <c r="V127" s="75">
        <f t="shared" ref="V127:V140" si="153">IF(AU127=0,"",AU127)</f>
        <v>1543</v>
      </c>
      <c r="W127" s="349">
        <f>IF(AV127="","",AV127)</f>
        <v>2</v>
      </c>
      <c r="Z127" s="352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69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50"/>
      <c r="F128" s="78" t="str">
        <f t="shared" si="146"/>
        <v/>
      </c>
      <c r="G128" s="350"/>
      <c r="H128" s="78" t="str">
        <f t="shared" si="147"/>
        <v/>
      </c>
      <c r="I128" s="350"/>
      <c r="J128" s="78" t="str">
        <f t="shared" si="148"/>
        <v/>
      </c>
      <c r="K128" s="350"/>
      <c r="L128" s="78" t="str">
        <f t="shared" si="149"/>
        <v/>
      </c>
      <c r="M128" s="350"/>
      <c r="N128" s="78" t="str">
        <f t="shared" ref="N128:N140" si="168">IF(AM128=0,"",AM128)</f>
        <v/>
      </c>
      <c r="O128" s="350"/>
      <c r="P128" s="78" t="str">
        <f t="shared" si="150"/>
        <v/>
      </c>
      <c r="Q128" s="350"/>
      <c r="R128" s="78" t="str">
        <f t="shared" si="151"/>
        <v/>
      </c>
      <c r="S128" s="350"/>
      <c r="T128" s="78" t="str">
        <f t="shared" si="152"/>
        <v/>
      </c>
      <c r="U128" s="350"/>
      <c r="V128" s="78" t="str">
        <f t="shared" si="153"/>
        <v/>
      </c>
      <c r="W128" s="350"/>
      <c r="Z128" s="353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0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1"/>
      <c r="F129" s="69" t="str">
        <f t="shared" si="146"/>
        <v/>
      </c>
      <c r="G129" s="351"/>
      <c r="H129" s="69" t="str">
        <f t="shared" si="147"/>
        <v/>
      </c>
      <c r="I129" s="351"/>
      <c r="J129" s="69" t="str">
        <f t="shared" si="148"/>
        <v/>
      </c>
      <c r="K129" s="351"/>
      <c r="L129" s="69" t="str">
        <f t="shared" si="149"/>
        <v/>
      </c>
      <c r="M129" s="351"/>
      <c r="N129" s="69" t="str">
        <f t="shared" si="168"/>
        <v/>
      </c>
      <c r="O129" s="351"/>
      <c r="P129" s="69" t="str">
        <f t="shared" si="150"/>
        <v/>
      </c>
      <c r="Q129" s="351"/>
      <c r="R129" s="69" t="str">
        <f t="shared" si="151"/>
        <v/>
      </c>
      <c r="S129" s="351"/>
      <c r="T129" s="69" t="str">
        <f t="shared" si="152"/>
        <v/>
      </c>
      <c r="U129" s="351"/>
      <c r="V129" s="69" t="str">
        <f t="shared" si="153"/>
        <v/>
      </c>
      <c r="W129" s="351"/>
      <c r="Z129" s="354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68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49">
        <f>IF(AD130="","",AD130)</f>
        <v>0</v>
      </c>
      <c r="F130" s="75">
        <f t="shared" si="146"/>
        <v>156</v>
      </c>
      <c r="G130" s="349">
        <f>IF(AF130="","",AF130)</f>
        <v>0</v>
      </c>
      <c r="H130" s="75">
        <f t="shared" si="147"/>
        <v>213</v>
      </c>
      <c r="I130" s="349">
        <f>IF(AH130="","",AH130)</f>
        <v>0</v>
      </c>
      <c r="J130" s="75">
        <f t="shared" si="148"/>
        <v>152</v>
      </c>
      <c r="K130" s="349">
        <f>IF(AJ130="","",AJ130)</f>
        <v>0</v>
      </c>
      <c r="L130" s="75" t="str">
        <f t="shared" si="149"/>
        <v/>
      </c>
      <c r="M130" s="349">
        <f>IF(AL130="","",AL130)</f>
        <v>0</v>
      </c>
      <c r="N130" s="75" t="str">
        <f t="shared" si="168"/>
        <v/>
      </c>
      <c r="O130" s="349">
        <f>IF(AN130="","",AN130)</f>
        <v>0</v>
      </c>
      <c r="P130" s="75" t="str">
        <f t="shared" si="150"/>
        <v/>
      </c>
      <c r="Q130" s="349">
        <f>IF(AP130="","",AP130)</f>
        <v>0</v>
      </c>
      <c r="R130" s="75" t="str">
        <f t="shared" si="151"/>
        <v/>
      </c>
      <c r="S130" s="349">
        <f>IF(AR130="","",AR130)</f>
        <v>1</v>
      </c>
      <c r="T130" s="75" t="str">
        <f t="shared" si="152"/>
        <v/>
      </c>
      <c r="U130" s="349">
        <f>IF(AT130="","",AT130)</f>
        <v>0</v>
      </c>
      <c r="V130" s="75">
        <f t="shared" si="153"/>
        <v>704</v>
      </c>
      <c r="W130" s="349">
        <f>IF(AV130="","",AV130)</f>
        <v>1</v>
      </c>
      <c r="Z130" s="352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69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50"/>
      <c r="F131" s="78" t="str">
        <f t="shared" si="146"/>
        <v/>
      </c>
      <c r="G131" s="350"/>
      <c r="H131" s="78" t="str">
        <f t="shared" si="147"/>
        <v/>
      </c>
      <c r="I131" s="350"/>
      <c r="J131" s="78" t="str">
        <f t="shared" si="148"/>
        <v/>
      </c>
      <c r="K131" s="350"/>
      <c r="L131" s="78">
        <f t="shared" si="149"/>
        <v>146</v>
      </c>
      <c r="M131" s="350"/>
      <c r="N131" s="78">
        <f t="shared" si="168"/>
        <v>195</v>
      </c>
      <c r="O131" s="350"/>
      <c r="P131" s="78">
        <f t="shared" si="150"/>
        <v>167</v>
      </c>
      <c r="Q131" s="350"/>
      <c r="R131" s="78">
        <f t="shared" si="151"/>
        <v>179</v>
      </c>
      <c r="S131" s="350"/>
      <c r="T131" s="78">
        <f t="shared" si="152"/>
        <v>190</v>
      </c>
      <c r="U131" s="350"/>
      <c r="V131" s="78">
        <f t="shared" si="153"/>
        <v>877</v>
      </c>
      <c r="W131" s="350"/>
      <c r="Z131" s="353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0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1"/>
      <c r="F132" s="69" t="str">
        <f t="shared" si="146"/>
        <v/>
      </c>
      <c r="G132" s="351"/>
      <c r="H132" s="69" t="str">
        <f t="shared" si="147"/>
        <v/>
      </c>
      <c r="I132" s="351"/>
      <c r="J132" s="69" t="str">
        <f t="shared" si="148"/>
        <v/>
      </c>
      <c r="K132" s="351"/>
      <c r="L132" s="69" t="str">
        <f t="shared" si="149"/>
        <v/>
      </c>
      <c r="M132" s="351"/>
      <c r="N132" s="69" t="str">
        <f t="shared" si="168"/>
        <v/>
      </c>
      <c r="O132" s="351"/>
      <c r="P132" s="69" t="str">
        <f t="shared" si="150"/>
        <v/>
      </c>
      <c r="Q132" s="351"/>
      <c r="R132" s="69" t="str">
        <f t="shared" si="151"/>
        <v/>
      </c>
      <c r="S132" s="351"/>
      <c r="T132" s="69" t="str">
        <f t="shared" si="152"/>
        <v/>
      </c>
      <c r="U132" s="351"/>
      <c r="V132" s="69" t="str">
        <f t="shared" si="153"/>
        <v/>
      </c>
      <c r="W132" s="351"/>
      <c r="Z132" s="354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68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49">
        <f>IF(AD133="","",AD133)</f>
        <v>0.5</v>
      </c>
      <c r="F133" s="75">
        <f t="shared" si="146"/>
        <v>217</v>
      </c>
      <c r="G133" s="349">
        <f>IF(AF133="","",AF133)</f>
        <v>0</v>
      </c>
      <c r="H133" s="75">
        <f t="shared" si="147"/>
        <v>206</v>
      </c>
      <c r="I133" s="349">
        <f>IF(AH133="","",AH133)</f>
        <v>1</v>
      </c>
      <c r="J133" s="75">
        <f t="shared" si="148"/>
        <v>190</v>
      </c>
      <c r="K133" s="349">
        <f>IF(AJ133="","",AJ133)</f>
        <v>0</v>
      </c>
      <c r="L133" s="75">
        <f t="shared" si="149"/>
        <v>236</v>
      </c>
      <c r="M133" s="349">
        <f>IF(AL133="","",AL133)</f>
        <v>1</v>
      </c>
      <c r="N133" s="75">
        <f t="shared" si="168"/>
        <v>184</v>
      </c>
      <c r="O133" s="349">
        <f>IF(AN133="","",AN133)</f>
        <v>0</v>
      </c>
      <c r="P133" s="75">
        <f t="shared" si="150"/>
        <v>178</v>
      </c>
      <c r="Q133" s="349">
        <f>IF(AP133="","",AP133)</f>
        <v>1</v>
      </c>
      <c r="R133" s="75">
        <f t="shared" si="151"/>
        <v>162</v>
      </c>
      <c r="S133" s="349">
        <f>IF(AR133="","",AR133)</f>
        <v>0</v>
      </c>
      <c r="T133" s="75">
        <f t="shared" si="152"/>
        <v>165</v>
      </c>
      <c r="U133" s="349">
        <f>IF(AT133="","",AT133)</f>
        <v>0</v>
      </c>
      <c r="V133" s="75">
        <f t="shared" si="153"/>
        <v>1719</v>
      </c>
      <c r="W133" s="349">
        <f>IF(AV133="","",AV133)</f>
        <v>3.5</v>
      </c>
      <c r="Z133" s="352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69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50"/>
      <c r="F134" s="78" t="str">
        <f t="shared" si="146"/>
        <v/>
      </c>
      <c r="G134" s="350"/>
      <c r="H134" s="78" t="str">
        <f t="shared" si="147"/>
        <v/>
      </c>
      <c r="I134" s="350"/>
      <c r="J134" s="78" t="str">
        <f t="shared" si="148"/>
        <v/>
      </c>
      <c r="K134" s="350"/>
      <c r="L134" s="78" t="str">
        <f t="shared" si="149"/>
        <v/>
      </c>
      <c r="M134" s="350"/>
      <c r="N134" s="78" t="str">
        <f t="shared" si="168"/>
        <v/>
      </c>
      <c r="O134" s="350"/>
      <c r="P134" s="78" t="str">
        <f t="shared" si="150"/>
        <v/>
      </c>
      <c r="Q134" s="350"/>
      <c r="R134" s="78" t="str">
        <f t="shared" si="151"/>
        <v/>
      </c>
      <c r="S134" s="350"/>
      <c r="T134" s="78" t="str">
        <f t="shared" si="152"/>
        <v/>
      </c>
      <c r="U134" s="350"/>
      <c r="V134" s="78" t="str">
        <f t="shared" si="153"/>
        <v/>
      </c>
      <c r="W134" s="350"/>
      <c r="Z134" s="353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0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1"/>
      <c r="F135" s="69" t="str">
        <f t="shared" si="146"/>
        <v/>
      </c>
      <c r="G135" s="351"/>
      <c r="H135" s="69" t="str">
        <f t="shared" si="147"/>
        <v/>
      </c>
      <c r="I135" s="351"/>
      <c r="J135" s="69" t="str">
        <f t="shared" si="148"/>
        <v/>
      </c>
      <c r="K135" s="351"/>
      <c r="L135" s="69" t="str">
        <f t="shared" si="149"/>
        <v/>
      </c>
      <c r="M135" s="351"/>
      <c r="N135" s="69" t="str">
        <f t="shared" si="168"/>
        <v/>
      </c>
      <c r="O135" s="351"/>
      <c r="P135" s="69" t="str">
        <f t="shared" si="150"/>
        <v/>
      </c>
      <c r="Q135" s="351"/>
      <c r="R135" s="69" t="str">
        <f t="shared" si="151"/>
        <v/>
      </c>
      <c r="S135" s="351"/>
      <c r="T135" s="69" t="str">
        <f t="shared" si="152"/>
        <v/>
      </c>
      <c r="U135" s="351"/>
      <c r="V135" s="69" t="str">
        <f t="shared" si="153"/>
        <v/>
      </c>
      <c r="W135" s="351"/>
      <c r="Z135" s="354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68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49">
        <f>IF(AD136="","",AD136)</f>
        <v>1</v>
      </c>
      <c r="F136" s="75">
        <f t="shared" si="146"/>
        <v>236</v>
      </c>
      <c r="G136" s="349">
        <f>IF(AF136="","",AF136)</f>
        <v>1</v>
      </c>
      <c r="H136" s="75">
        <f t="shared" si="147"/>
        <v>223</v>
      </c>
      <c r="I136" s="349">
        <f>IF(AH136="","",AH136)</f>
        <v>0</v>
      </c>
      <c r="J136" s="75">
        <f t="shared" si="148"/>
        <v>227</v>
      </c>
      <c r="K136" s="349">
        <f>IF(AJ136="","",AJ136)</f>
        <v>1</v>
      </c>
      <c r="L136" s="75">
        <f t="shared" si="149"/>
        <v>174</v>
      </c>
      <c r="M136" s="349">
        <f>IF(AL136="","",AL136)</f>
        <v>1</v>
      </c>
      <c r="N136" s="75">
        <f t="shared" si="168"/>
        <v>242</v>
      </c>
      <c r="O136" s="349">
        <f>IF(AN136="","",AN136)</f>
        <v>1</v>
      </c>
      <c r="P136" s="75">
        <f t="shared" si="150"/>
        <v>252</v>
      </c>
      <c r="Q136" s="349">
        <f>IF(AP136="","",AP136)</f>
        <v>1</v>
      </c>
      <c r="R136" s="75">
        <f t="shared" si="151"/>
        <v>218</v>
      </c>
      <c r="S136" s="349">
        <f>IF(AR136="","",AR136)</f>
        <v>1</v>
      </c>
      <c r="T136" s="75">
        <f t="shared" si="152"/>
        <v>186</v>
      </c>
      <c r="U136" s="349">
        <f>IF(AT136="","",AT136)</f>
        <v>0</v>
      </c>
      <c r="V136" s="75">
        <f t="shared" si="153"/>
        <v>1958</v>
      </c>
      <c r="W136" s="349">
        <f>IF(AV136="","",AV136)</f>
        <v>7</v>
      </c>
      <c r="Z136" s="352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69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50"/>
      <c r="F137" s="78" t="str">
        <f t="shared" si="146"/>
        <v/>
      </c>
      <c r="G137" s="350"/>
      <c r="H137" s="78" t="str">
        <f t="shared" si="147"/>
        <v/>
      </c>
      <c r="I137" s="350"/>
      <c r="J137" s="78" t="str">
        <f t="shared" si="148"/>
        <v/>
      </c>
      <c r="K137" s="350"/>
      <c r="L137" s="78" t="str">
        <f t="shared" si="149"/>
        <v/>
      </c>
      <c r="M137" s="350"/>
      <c r="N137" s="78" t="str">
        <f t="shared" si="168"/>
        <v/>
      </c>
      <c r="O137" s="350"/>
      <c r="P137" s="78" t="str">
        <f t="shared" si="150"/>
        <v/>
      </c>
      <c r="Q137" s="350"/>
      <c r="R137" s="78" t="str">
        <f t="shared" si="151"/>
        <v/>
      </c>
      <c r="S137" s="350"/>
      <c r="T137" s="78" t="str">
        <f t="shared" si="152"/>
        <v/>
      </c>
      <c r="U137" s="350"/>
      <c r="V137" s="78" t="str">
        <f t="shared" si="153"/>
        <v/>
      </c>
      <c r="W137" s="350"/>
      <c r="Z137" s="353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0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1"/>
      <c r="F138" s="69" t="str">
        <f t="shared" si="146"/>
        <v/>
      </c>
      <c r="G138" s="351"/>
      <c r="H138" s="69" t="str">
        <f t="shared" si="147"/>
        <v/>
      </c>
      <c r="I138" s="351"/>
      <c r="J138" s="69" t="str">
        <f t="shared" si="148"/>
        <v/>
      </c>
      <c r="K138" s="351"/>
      <c r="L138" s="69" t="str">
        <f t="shared" si="149"/>
        <v/>
      </c>
      <c r="M138" s="351"/>
      <c r="N138" s="69" t="str">
        <f t="shared" si="168"/>
        <v/>
      </c>
      <c r="O138" s="351"/>
      <c r="P138" s="69" t="str">
        <f t="shared" si="150"/>
        <v/>
      </c>
      <c r="Q138" s="351"/>
      <c r="R138" s="69" t="str">
        <f t="shared" si="151"/>
        <v/>
      </c>
      <c r="S138" s="351"/>
      <c r="T138" s="69" t="str">
        <f t="shared" si="152"/>
        <v/>
      </c>
      <c r="U138" s="351"/>
      <c r="V138" s="69" t="str">
        <f t="shared" si="153"/>
        <v/>
      </c>
      <c r="W138" s="351"/>
      <c r="Z138" s="354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47">
        <f t="shared" ref="D142:M144" si="181">IF(AC142=0,"",AC142)</f>
        <v>9</v>
      </c>
      <c r="E142" s="347" t="str">
        <f t="shared" si="181"/>
        <v/>
      </c>
      <c r="F142" s="347">
        <f t="shared" si="181"/>
        <v>8</v>
      </c>
      <c r="G142" s="347" t="str">
        <f t="shared" si="181"/>
        <v/>
      </c>
      <c r="H142" s="347">
        <f t="shared" si="181"/>
        <v>3</v>
      </c>
      <c r="I142" s="347" t="str">
        <f t="shared" si="181"/>
        <v/>
      </c>
      <c r="J142" s="347">
        <f t="shared" si="181"/>
        <v>1</v>
      </c>
      <c r="K142" s="347" t="str">
        <f t="shared" si="181"/>
        <v/>
      </c>
      <c r="L142" s="347">
        <f t="shared" si="181"/>
        <v>7</v>
      </c>
      <c r="M142" s="347" t="str">
        <f t="shared" si="181"/>
        <v/>
      </c>
      <c r="N142" s="347">
        <f t="shared" ref="N142:U144" si="182">IF(AM142=0,"",AM142)</f>
        <v>2</v>
      </c>
      <c r="O142" s="347" t="str">
        <f t="shared" si="182"/>
        <v/>
      </c>
      <c r="P142" s="347">
        <f t="shared" si="182"/>
        <v>6</v>
      </c>
      <c r="Q142" s="347" t="str">
        <f t="shared" si="182"/>
        <v/>
      </c>
      <c r="R142" s="347">
        <f t="shared" si="182"/>
        <v>10</v>
      </c>
      <c r="S142" s="347" t="str">
        <f t="shared" si="182"/>
        <v/>
      </c>
      <c r="T142" s="347">
        <f t="shared" si="182"/>
        <v>4</v>
      </c>
      <c r="U142" s="347" t="str">
        <f t="shared" si="182"/>
        <v/>
      </c>
      <c r="V142" s="348"/>
      <c r="W142" s="348"/>
      <c r="AA142" s="88" t="s">
        <v>1797</v>
      </c>
      <c r="AB142" s="89" t="s">
        <v>1798</v>
      </c>
      <c r="AC142" s="371">
        <f>VLOOKUP($AA122,Schlüssel!$A$5:$K$14,3)</f>
        <v>9</v>
      </c>
      <c r="AD142" s="372"/>
      <c r="AE142" s="371">
        <f>VLOOKUP($AA122,Schlüssel!$A$5:$K$14,4)</f>
        <v>8</v>
      </c>
      <c r="AF142" s="372"/>
      <c r="AG142" s="371">
        <f>VLOOKUP($AA122,Schlüssel!$A$5:$K$14,5)</f>
        <v>3</v>
      </c>
      <c r="AH142" s="372"/>
      <c r="AI142" s="371">
        <f>VLOOKUP($AA122,Schlüssel!$A$5:$K$14,6)</f>
        <v>1</v>
      </c>
      <c r="AJ142" s="372"/>
      <c r="AK142" s="371">
        <f>VLOOKUP($AA122,Schlüssel!$A$5:$K$14,7)</f>
        <v>7</v>
      </c>
      <c r="AL142" s="372"/>
      <c r="AM142" s="371">
        <f>VLOOKUP($AA122,Schlüssel!$A$5:$K$14,8)</f>
        <v>2</v>
      </c>
      <c r="AN142" s="372"/>
      <c r="AO142" s="371">
        <f>VLOOKUP($AA122,Schlüssel!$A$5:$K$14,9)</f>
        <v>6</v>
      </c>
      <c r="AP142" s="372"/>
      <c r="AQ142" s="371">
        <f>VLOOKUP($AA122,Schlüssel!$A$5:$K$14,10)</f>
        <v>10</v>
      </c>
      <c r="AR142" s="372"/>
      <c r="AS142" s="371">
        <f>VLOOKUP($AA122,Schlüssel!$A$5:$K$14,11)</f>
        <v>4</v>
      </c>
      <c r="AT142" s="372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44" t="str">
        <f t="shared" si="181"/>
        <v>Bowlinghaus Bamberg 1</v>
      </c>
      <c r="E143" s="345" t="str">
        <f t="shared" si="181"/>
        <v/>
      </c>
      <c r="F143" s="344" t="str">
        <f t="shared" si="181"/>
        <v>BC EMAX Unterföhring 2</v>
      </c>
      <c r="G143" s="345" t="str">
        <f t="shared" si="181"/>
        <v/>
      </c>
      <c r="H143" s="344" t="str">
        <f t="shared" si="181"/>
        <v>BK München 3</v>
      </c>
      <c r="I143" s="345" t="str">
        <f t="shared" si="181"/>
        <v/>
      </c>
      <c r="J143" s="344" t="str">
        <f t="shared" si="181"/>
        <v>BC Comet Nürnberg</v>
      </c>
      <c r="K143" s="345" t="str">
        <f t="shared" si="181"/>
        <v/>
      </c>
      <c r="L143" s="344" t="str">
        <f t="shared" si="181"/>
        <v>Schanzer Ingolstadt 1</v>
      </c>
      <c r="M143" s="345" t="str">
        <f t="shared" si="181"/>
        <v/>
      </c>
      <c r="N143" s="344" t="str">
        <f t="shared" si="182"/>
        <v>Bajuwaren München 1</v>
      </c>
      <c r="O143" s="345" t="str">
        <f t="shared" si="182"/>
        <v/>
      </c>
      <c r="P143" s="344" t="str">
        <f t="shared" si="182"/>
        <v>SG Rottendorf 1</v>
      </c>
      <c r="Q143" s="345" t="str">
        <f t="shared" si="182"/>
        <v/>
      </c>
      <c r="R143" s="344" t="str">
        <f t="shared" si="182"/>
        <v>High Roller Rosenheim 1</v>
      </c>
      <c r="S143" s="345" t="str">
        <f t="shared" si="182"/>
        <v/>
      </c>
      <c r="T143" s="344" t="str">
        <f t="shared" si="182"/>
        <v>SG DJK Rimpar</v>
      </c>
      <c r="U143" s="345" t="str">
        <f t="shared" si="182"/>
        <v/>
      </c>
      <c r="V143" s="346"/>
      <c r="W143" s="346"/>
      <c r="AA143" s="90"/>
      <c r="AB143" s="86"/>
      <c r="AC143" s="344" t="str">
        <f>VLOOKUP(AC142,Schlüssel!$A$5:$K$14,2)</f>
        <v>Bowlinghaus Bamberg 1</v>
      </c>
      <c r="AD143" s="345"/>
      <c r="AE143" s="344" t="str">
        <f>VLOOKUP(AE142,Schlüssel!$A$5:$K$14,2)</f>
        <v>BC EMAX Unterföhring 2</v>
      </c>
      <c r="AF143" s="345"/>
      <c r="AG143" s="344" t="str">
        <f>VLOOKUP(AG142,Schlüssel!$A$5:$K$14,2)</f>
        <v>BK München 3</v>
      </c>
      <c r="AH143" s="345"/>
      <c r="AI143" s="344" t="str">
        <f>VLOOKUP(AI142,Schlüssel!$A$5:$K$14,2)</f>
        <v>BC Comet Nürnberg</v>
      </c>
      <c r="AJ143" s="345"/>
      <c r="AK143" s="344" t="str">
        <f>VLOOKUP(AK142,Schlüssel!$A$5:$K$14,2)</f>
        <v>Schanzer Ingolstadt 1</v>
      </c>
      <c r="AL143" s="345"/>
      <c r="AM143" s="344" t="str">
        <f>VLOOKUP(AM142,Schlüssel!$A$5:$K$14,2)</f>
        <v>Bajuwaren München 1</v>
      </c>
      <c r="AN143" s="345"/>
      <c r="AO143" s="344" t="str">
        <f>VLOOKUP(AO142,Schlüssel!$A$5:$K$14,2)</f>
        <v>SG Rottendorf 1</v>
      </c>
      <c r="AP143" s="345"/>
      <c r="AQ143" s="344" t="str">
        <f>VLOOKUP(AQ142,Schlüssel!$A$5:$K$14,2)</f>
        <v>High Roller Rosenheim 1</v>
      </c>
      <c r="AR143" s="345"/>
      <c r="AS143" s="344" t="str">
        <f>VLOOKUP(AS142,Schlüssel!$A$5:$K$14,2)</f>
        <v>SG DJK Rimpar</v>
      </c>
      <c r="AT143" s="345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42" t="str">
        <f t="shared" si="181"/>
        <v/>
      </c>
      <c r="E144" s="342" t="str">
        <f t="shared" si="181"/>
        <v/>
      </c>
      <c r="F144" s="342" t="str">
        <f t="shared" si="181"/>
        <v/>
      </c>
      <c r="G144" s="342" t="str">
        <f t="shared" si="181"/>
        <v/>
      </c>
      <c r="H144" s="342" t="str">
        <f t="shared" si="181"/>
        <v/>
      </c>
      <c r="I144" s="342" t="str">
        <f t="shared" si="181"/>
        <v/>
      </c>
      <c r="J144" s="342" t="str">
        <f t="shared" si="181"/>
        <v/>
      </c>
      <c r="K144" s="342" t="str">
        <f t="shared" si="181"/>
        <v/>
      </c>
      <c r="L144" s="342" t="str">
        <f t="shared" si="181"/>
        <v/>
      </c>
      <c r="M144" s="342" t="str">
        <f t="shared" si="181"/>
        <v/>
      </c>
      <c r="N144" s="342" t="str">
        <f t="shared" si="182"/>
        <v/>
      </c>
      <c r="O144" s="342" t="str">
        <f t="shared" si="182"/>
        <v/>
      </c>
      <c r="P144" s="342" t="str">
        <f t="shared" si="182"/>
        <v/>
      </c>
      <c r="Q144" s="342" t="str">
        <f t="shared" si="182"/>
        <v/>
      </c>
      <c r="R144" s="342" t="str">
        <f t="shared" si="182"/>
        <v/>
      </c>
      <c r="S144" s="342" t="str">
        <f t="shared" si="182"/>
        <v/>
      </c>
      <c r="T144" s="342" t="str">
        <f t="shared" si="182"/>
        <v/>
      </c>
      <c r="U144" s="343" t="str">
        <f t="shared" si="182"/>
        <v/>
      </c>
      <c r="V144" s="303"/>
      <c r="W144" s="303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6" t="str">
        <f t="shared" si="179"/>
        <v>Spieler 1</v>
      </c>
      <c r="C145" s="367" t="str">
        <f t="shared" si="180"/>
        <v/>
      </c>
      <c r="D145" s="340">
        <f>IF(AC145=301,"",AC145)</f>
        <v>211</v>
      </c>
      <c r="E145" s="340" t="str">
        <f>IF(AD145=0,"",AD145)</f>
        <v/>
      </c>
      <c r="F145" s="340">
        <f>IF(AE145=301,"",AE145)</f>
        <v>183</v>
      </c>
      <c r="G145" s="340" t="str">
        <f>IF(AF145=0,"",AF145)</f>
        <v/>
      </c>
      <c r="H145" s="340">
        <f>IF(AG145=301,"",AG145)</f>
        <v>206</v>
      </c>
      <c r="I145" s="340" t="str">
        <f>IF(AH145=0,"",AH145)</f>
        <v/>
      </c>
      <c r="J145" s="340">
        <f>IF(AI145=301,"",AI145)</f>
        <v>232</v>
      </c>
      <c r="K145" s="340" t="str">
        <f>IF(AJ145=0,"",AJ145)</f>
        <v/>
      </c>
      <c r="L145" s="340">
        <f>IF(AK145=301,"",AK145)</f>
        <v>125</v>
      </c>
      <c r="M145" s="340" t="str">
        <f>IF(AL145=0,"",AL145)</f>
        <v/>
      </c>
      <c r="N145" s="340">
        <f>IF(AM145=301,"",AM145)</f>
        <v>216</v>
      </c>
      <c r="O145" s="340" t="str">
        <f>IF(AN145=0,"",AN145)</f>
        <v/>
      </c>
      <c r="P145" s="340">
        <f>IF(AO145=301,"",AO145)</f>
        <v>157</v>
      </c>
      <c r="Q145" s="340" t="str">
        <f>IF(AP145=0,"",AP145)</f>
        <v/>
      </c>
      <c r="R145" s="340">
        <f>IF(AQ145=301,"",AQ145)</f>
        <v>241</v>
      </c>
      <c r="S145" s="340" t="str">
        <f>IF(AR145=0,"",AR145)</f>
        <v/>
      </c>
      <c r="T145" s="340">
        <f>IF(AS145=301,"",AS145)</f>
        <v>188</v>
      </c>
      <c r="U145" s="340" t="str">
        <f>IF(AT145=0,"",AT145)</f>
        <v/>
      </c>
      <c r="V145" s="341"/>
      <c r="W145" s="341"/>
      <c r="AA145" s="91" t="s">
        <v>0</v>
      </c>
      <c r="AB145" s="92"/>
      <c r="AC145" s="373">
        <f>ABS(INDEX(AC:AC,MATCH(AC142,$AA:$AA,0)+5)+INDEX(AC:AC,MATCH(AC142,$AA:$AA,0)+6)+INDEX(AC:AC,MATCH(AC142,$AA:$AA,0)+7))</f>
        <v>211</v>
      </c>
      <c r="AD145" s="374"/>
      <c r="AE145" s="373">
        <f>ABS(INDEX(AE:AE,MATCH(AE142,$AA:$AA,0)+5)+INDEX(AE:AE,MATCH(AE142,$AA:$AA,0)+6)+INDEX(AE:AE,MATCH(AE142,$AA:$AA,0)+7))</f>
        <v>183</v>
      </c>
      <c r="AF145" s="374"/>
      <c r="AG145" s="373">
        <f>ABS(INDEX(AG:AG,MATCH(AG142,$AA:$AA,0)+5)+INDEX(AG:AG,MATCH(AG142,$AA:$AA,0)+6)+INDEX(AG:AG,MATCH(AG142,$AA:$AA,0)+7))</f>
        <v>206</v>
      </c>
      <c r="AH145" s="374"/>
      <c r="AI145" s="373">
        <f>ABS(INDEX(AI:AI,MATCH(AI142,$AA:$AA,0)+5)+INDEX(AI:AI,MATCH(AI142,$AA:$AA,0)+6)+INDEX(AI:AI,MATCH(AI142,$AA:$AA,0)+7))</f>
        <v>232</v>
      </c>
      <c r="AJ145" s="374"/>
      <c r="AK145" s="373">
        <f>ABS(INDEX(AK:AK,MATCH(AK142,$AA:$AA,0)+5)+INDEX(AK:AK,MATCH(AK142,$AA:$AA,0)+6)+INDEX(AK:AK,MATCH(AK142,$AA:$AA,0)+7))</f>
        <v>125</v>
      </c>
      <c r="AL145" s="374"/>
      <c r="AM145" s="373">
        <f>ABS(INDEX(AM:AM,MATCH(AM142,$AA:$AA,0)+5)+INDEX(AM:AM,MATCH(AM142,$AA:$AA,0)+6)+INDEX(AM:AM,MATCH(AM142,$AA:$AA,0)+7))</f>
        <v>216</v>
      </c>
      <c r="AN145" s="374"/>
      <c r="AO145" s="373">
        <f>ABS(INDEX(AO:AO,MATCH(AO142,$AA:$AA,0)+5)+INDEX(AO:AO,MATCH(AO142,$AA:$AA,0)+6)+INDEX(AO:AO,MATCH(AO142,$AA:$AA,0)+7))</f>
        <v>157</v>
      </c>
      <c r="AP145" s="374"/>
      <c r="AQ145" s="373">
        <f>ABS(INDEX(AQ:AQ,MATCH(AQ142,$AA:$AA,0)+5)+INDEX(AQ:AQ,MATCH(AQ142,$AA:$AA,0)+6)+INDEX(AQ:AQ,MATCH(AQ142,$AA:$AA,0)+7))</f>
        <v>241</v>
      </c>
      <c r="AR145" s="374"/>
      <c r="AS145" s="373">
        <f>ABS(INDEX(AS:AS,MATCH(AS142,$AA:$AA,0)+5)+INDEX(AS:AS,MATCH(AS142,$AA:$AA,0)+6)+INDEX(AS:AS,MATCH(AS142,$AA:$AA,0)+7))</f>
        <v>188</v>
      </c>
      <c r="AT145" s="374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6" t="str">
        <f t="shared" si="179"/>
        <v>Spieler 2</v>
      </c>
      <c r="C146" s="367" t="str">
        <f t="shared" si="180"/>
        <v/>
      </c>
      <c r="D146" s="340">
        <f>IF(AC146=301,"",AC146)</f>
        <v>192</v>
      </c>
      <c r="E146" s="340" t="str">
        <f>IF(AD146=0,"",AD146)</f>
        <v/>
      </c>
      <c r="F146" s="340">
        <f>IF(AE146=301,"",AE146)</f>
        <v>236</v>
      </c>
      <c r="G146" s="340" t="str">
        <f>IF(AF146=0,"",AF146)</f>
        <v/>
      </c>
      <c r="H146" s="340">
        <f>IF(AG146=301,"",AG146)</f>
        <v>233</v>
      </c>
      <c r="I146" s="340" t="str">
        <f>IF(AH146=0,"",AH146)</f>
        <v/>
      </c>
      <c r="J146" s="340">
        <f>IF(AI146=301,"",AI146)</f>
        <v>225</v>
      </c>
      <c r="K146" s="340" t="str">
        <f>IF(AJ146=0,"",AJ146)</f>
        <v/>
      </c>
      <c r="L146" s="340">
        <f>IF(AK146=301,"",AK146)</f>
        <v>185</v>
      </c>
      <c r="M146" s="340" t="str">
        <f>IF(AL146=0,"",AL146)</f>
        <v/>
      </c>
      <c r="N146" s="340">
        <f>IF(AM146=301,"",AM146)</f>
        <v>202</v>
      </c>
      <c r="O146" s="340" t="str">
        <f>IF(AN146=0,"",AN146)</f>
        <v/>
      </c>
      <c r="P146" s="340">
        <f>IF(AO146=301,"",AO146)</f>
        <v>199</v>
      </c>
      <c r="Q146" s="340" t="str">
        <f>IF(AP146=0,"",AP146)</f>
        <v/>
      </c>
      <c r="R146" s="340">
        <f>IF(AQ146=301,"",AQ146)</f>
        <v>176</v>
      </c>
      <c r="S146" s="340" t="str">
        <f>IF(AR146=0,"",AR146)</f>
        <v/>
      </c>
      <c r="T146" s="340">
        <f>IF(AS146=301,"",AS146)</f>
        <v>225</v>
      </c>
      <c r="U146" s="340" t="str">
        <f>IF(AT146=0,"",AT146)</f>
        <v/>
      </c>
      <c r="V146" s="341"/>
      <c r="W146" s="341"/>
      <c r="AA146" s="91" t="s">
        <v>2</v>
      </c>
      <c r="AB146" s="92"/>
      <c r="AC146" s="375">
        <f>ABS(INDEX(AC:AC,MATCH(AC142,$AA:$AA,0)+8)+INDEX(AC:AC,MATCH(AC142,$AA:$AA,0)+9)+INDEX(AC:AC,MATCH(AC142,$AA:$AA,0)+10))</f>
        <v>192</v>
      </c>
      <c r="AD146" s="376"/>
      <c r="AE146" s="375">
        <f>ABS(INDEX(AE:AE,MATCH(AE142,$AA:$AA,0)+8)+INDEX(AE:AE,MATCH(AE142,$AA:$AA,0)+9)+INDEX(AE:AE,MATCH(AE142,$AA:$AA,0)+10))</f>
        <v>236</v>
      </c>
      <c r="AF146" s="376"/>
      <c r="AG146" s="375">
        <f>ABS(INDEX(AG:AG,MATCH(AG142,$AA:$AA,0)+8)+INDEX(AG:AG,MATCH(AG142,$AA:$AA,0)+9)+INDEX(AG:AG,MATCH(AG142,$AA:$AA,0)+10))</f>
        <v>233</v>
      </c>
      <c r="AH146" s="376"/>
      <c r="AI146" s="375">
        <f>ABS(INDEX(AI:AI,MATCH(AI142,$AA:$AA,0)+8)+INDEX(AI:AI,MATCH(AI142,$AA:$AA,0)+9)+INDEX(AI:AI,MATCH(AI142,$AA:$AA,0)+10))</f>
        <v>225</v>
      </c>
      <c r="AJ146" s="376"/>
      <c r="AK146" s="375">
        <f>ABS(INDEX(AK:AK,MATCH(AK142,$AA:$AA,0)+8)+INDEX(AK:AK,MATCH(AK142,$AA:$AA,0)+9)+INDEX(AK:AK,MATCH(AK142,$AA:$AA,0)+10))</f>
        <v>185</v>
      </c>
      <c r="AL146" s="376"/>
      <c r="AM146" s="375">
        <f>ABS(INDEX(AM:AM,MATCH(AM142,$AA:$AA,0)+8)+INDEX(AM:AM,MATCH(AM142,$AA:$AA,0)+9)+INDEX(AM:AM,MATCH(AM142,$AA:$AA,0)+10))</f>
        <v>202</v>
      </c>
      <c r="AN146" s="376"/>
      <c r="AO146" s="375">
        <f>ABS(INDEX(AO:AO,MATCH(AO142,$AA:$AA,0)+8)+INDEX(AO:AO,MATCH(AO142,$AA:$AA,0)+9)+INDEX(AO:AO,MATCH(AO142,$AA:$AA,0)+10))</f>
        <v>199</v>
      </c>
      <c r="AP146" s="376"/>
      <c r="AQ146" s="375">
        <f>ABS(INDEX(AQ:AQ,MATCH(AQ142,$AA:$AA,0)+8)+INDEX(AQ:AQ,MATCH(AQ142,$AA:$AA,0)+9)+INDEX(AQ:AQ,MATCH(AQ142,$AA:$AA,0)+10))</f>
        <v>176</v>
      </c>
      <c r="AR146" s="376"/>
      <c r="AS146" s="375">
        <f>ABS(INDEX(AS:AS,MATCH(AS142,$AA:$AA,0)+8)+INDEX(AS:AS,MATCH(AS142,$AA:$AA,0)+9)+INDEX(AS:AS,MATCH(AS142,$AA:$AA,0)+10))</f>
        <v>225</v>
      </c>
      <c r="AT146" s="376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6" t="str">
        <f t="shared" si="179"/>
        <v>Spieler 3</v>
      </c>
      <c r="C147" s="367" t="str">
        <f t="shared" si="180"/>
        <v/>
      </c>
      <c r="D147" s="340">
        <f>IF(AC147=301,"",AC147)</f>
        <v>181</v>
      </c>
      <c r="E147" s="340" t="str">
        <f>IF(AD147=0,"",AD147)</f>
        <v/>
      </c>
      <c r="F147" s="340">
        <f>IF(AE147=301,"",AE147)</f>
        <v>238</v>
      </c>
      <c r="G147" s="340" t="str">
        <f>IF(AF147=0,"",AF147)</f>
        <v/>
      </c>
      <c r="H147" s="340">
        <f>IF(AG147=301,"",AG147)</f>
        <v>183</v>
      </c>
      <c r="I147" s="340" t="str">
        <f>IF(AH147=0,"",AH147)</f>
        <v/>
      </c>
      <c r="J147" s="340">
        <f>IF(AI147=301,"",AI147)</f>
        <v>198</v>
      </c>
      <c r="K147" s="340" t="str">
        <f>IF(AJ147=0,"",AJ147)</f>
        <v/>
      </c>
      <c r="L147" s="340">
        <f>IF(AK147=301,"",AK147)</f>
        <v>200</v>
      </c>
      <c r="M147" s="340" t="str">
        <f>IF(AL147=0,"",AL147)</f>
        <v/>
      </c>
      <c r="N147" s="340">
        <f>IF(AM147=301,"",AM147)</f>
        <v>192</v>
      </c>
      <c r="O147" s="340" t="str">
        <f>IF(AN147=0,"",AN147)</f>
        <v/>
      </c>
      <c r="P147" s="340">
        <f>IF(AO147=301,"",AO147)</f>
        <v>157</v>
      </c>
      <c r="Q147" s="340" t="str">
        <f>IF(AP147=0,"",AP147)</f>
        <v/>
      </c>
      <c r="R147" s="340">
        <f>IF(AQ147=301,"",AQ147)</f>
        <v>172</v>
      </c>
      <c r="S147" s="340" t="str">
        <f>IF(AR147=0,"",AR147)</f>
        <v/>
      </c>
      <c r="T147" s="340">
        <f>IF(AS147=301,"",AS147)</f>
        <v>191</v>
      </c>
      <c r="U147" s="340" t="str">
        <f>IF(AT147=0,"",AT147)</f>
        <v/>
      </c>
      <c r="V147" s="341"/>
      <c r="W147" s="341"/>
      <c r="AA147" s="91" t="s">
        <v>3</v>
      </c>
      <c r="AB147" s="92"/>
      <c r="AC147" s="375">
        <f>ABS(INDEX(AC:AC,MATCH(AC142,$AA:$AA,0)+11)+INDEX(AC:AC,MATCH(AC142,$AA:$AA,0)+12)+INDEX(AC:AC,MATCH(AC142,$AA:$AA,0)+13))</f>
        <v>181</v>
      </c>
      <c r="AD147" s="376"/>
      <c r="AE147" s="375">
        <f>ABS(INDEX(AE:AE,MATCH(AE142,$AA:$AA,0)+11)+INDEX(AE:AE,MATCH(AE142,$AA:$AA,0)+12)+INDEX(AE:AE,MATCH(AE142,$AA:$AA,0)+13))</f>
        <v>238</v>
      </c>
      <c r="AF147" s="376"/>
      <c r="AG147" s="375">
        <f>ABS(INDEX(AG:AG,MATCH(AG142,$AA:$AA,0)+11)+INDEX(AG:AG,MATCH(AG142,$AA:$AA,0)+12)+INDEX(AG:AG,MATCH(AG142,$AA:$AA,0)+13))</f>
        <v>183</v>
      </c>
      <c r="AH147" s="376"/>
      <c r="AI147" s="375">
        <f>ABS(INDEX(AI:AI,MATCH(AI142,$AA:$AA,0)+11)+INDEX(AI:AI,MATCH(AI142,$AA:$AA,0)+12)+INDEX(AI:AI,MATCH(AI142,$AA:$AA,0)+13))</f>
        <v>198</v>
      </c>
      <c r="AJ147" s="376"/>
      <c r="AK147" s="375">
        <f>ABS(INDEX(AK:AK,MATCH(AK142,$AA:$AA,0)+11)+INDEX(AK:AK,MATCH(AK142,$AA:$AA,0)+12)+INDEX(AK:AK,MATCH(AK142,$AA:$AA,0)+13))</f>
        <v>200</v>
      </c>
      <c r="AL147" s="376"/>
      <c r="AM147" s="375">
        <f>ABS(INDEX(AM:AM,MATCH(AM142,$AA:$AA,0)+11)+INDEX(AM:AM,MATCH(AM142,$AA:$AA,0)+12)+INDEX(AM:AM,MATCH(AM142,$AA:$AA,0)+13))</f>
        <v>192</v>
      </c>
      <c r="AN147" s="376"/>
      <c r="AO147" s="375">
        <f>ABS(INDEX(AO:AO,MATCH(AO142,$AA:$AA,0)+11)+INDEX(AO:AO,MATCH(AO142,$AA:$AA,0)+12)+INDEX(AO:AO,MATCH(AO142,$AA:$AA,0)+13))</f>
        <v>157</v>
      </c>
      <c r="AP147" s="376"/>
      <c r="AQ147" s="375">
        <f>ABS(INDEX(AQ:AQ,MATCH(AQ142,$AA:$AA,0)+11)+INDEX(AQ:AQ,MATCH(AQ142,$AA:$AA,0)+12)+INDEX(AQ:AQ,MATCH(AQ142,$AA:$AA,0)+13))</f>
        <v>172</v>
      </c>
      <c r="AR147" s="376"/>
      <c r="AS147" s="375">
        <f>ABS(INDEX(AS:AS,MATCH(AS142,$AA:$AA,0)+11)+INDEX(AS:AS,MATCH(AS142,$AA:$AA,0)+12)+INDEX(AS:AS,MATCH(AS142,$AA:$AA,0)+13))</f>
        <v>191</v>
      </c>
      <c r="AT147" s="376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6" t="str">
        <f t="shared" si="179"/>
        <v>Spieler 4</v>
      </c>
      <c r="C148" s="367" t="str">
        <f t="shared" si="180"/>
        <v/>
      </c>
      <c r="D148" s="340">
        <f>IF(AC148=301,"",AC148)</f>
        <v>148</v>
      </c>
      <c r="E148" s="340" t="str">
        <f>IF(AD148=0,"",AD148)</f>
        <v/>
      </c>
      <c r="F148" s="340">
        <f>IF(AE148=301,"",AE148)</f>
        <v>189</v>
      </c>
      <c r="G148" s="340" t="str">
        <f>IF(AF148=0,"",AF148)</f>
        <v/>
      </c>
      <c r="H148" s="340">
        <f>IF(AG148=301,"",AG148)</f>
        <v>236</v>
      </c>
      <c r="I148" s="340" t="str">
        <f>IF(AH148=0,"",AH148)</f>
        <v/>
      </c>
      <c r="J148" s="340">
        <f>IF(AI148=301,"",AI148)</f>
        <v>194</v>
      </c>
      <c r="K148" s="340" t="str">
        <f>IF(AJ148=0,"",AJ148)</f>
        <v/>
      </c>
      <c r="L148" s="340">
        <f>IF(AK148=301,"",AK148)</f>
        <v>170</v>
      </c>
      <c r="M148" s="340" t="str">
        <f>IF(AL148=0,"",AL148)</f>
        <v/>
      </c>
      <c r="N148" s="340">
        <f>IF(AM148=301,"",AM148)</f>
        <v>225</v>
      </c>
      <c r="O148" s="340" t="str">
        <f>IF(AN148=0,"",AN148)</f>
        <v/>
      </c>
      <c r="P148" s="340">
        <f>IF(AO148=301,"",AO148)</f>
        <v>156</v>
      </c>
      <c r="Q148" s="340" t="str">
        <f>IF(AP148=0,"",AP148)</f>
        <v/>
      </c>
      <c r="R148" s="340">
        <f>IF(AQ148=301,"",AQ148)</f>
        <v>159</v>
      </c>
      <c r="S148" s="340" t="str">
        <f>IF(AR148=0,"",AR148)</f>
        <v/>
      </c>
      <c r="T148" s="340">
        <f>IF(AS148=301,"",AS148)</f>
        <v>201</v>
      </c>
      <c r="U148" s="340" t="str">
        <f>IF(AT148=0,"",AT148)</f>
        <v/>
      </c>
      <c r="V148" s="341"/>
      <c r="W148" s="341"/>
      <c r="AA148" s="91" t="s">
        <v>11</v>
      </c>
      <c r="AB148" s="92"/>
      <c r="AC148" s="375">
        <f>ABS(INDEX(AC:AC,MATCH(AC142,$AA:$AA,0)+14)+INDEX(AC:AC,MATCH(AC142,$AA:$AA,0)+15)+INDEX(AC:AC,MATCH(AC142,$AA:$AA,0)+16))</f>
        <v>148</v>
      </c>
      <c r="AD148" s="376"/>
      <c r="AE148" s="375">
        <f>ABS(INDEX(AE:AE,MATCH(AE142,$AA:$AA,0)+14)+INDEX(AE:AE,MATCH(AE142,$AA:$AA,0)+15)+INDEX(AE:AE,MATCH(AE142,$AA:$AA,0)+16))</f>
        <v>189</v>
      </c>
      <c r="AF148" s="376"/>
      <c r="AG148" s="375">
        <f>ABS(INDEX(AG:AG,MATCH(AG142,$AA:$AA,0)+14)+INDEX(AG:AG,MATCH(AG142,$AA:$AA,0)+15)+INDEX(AG:AG,MATCH(AG142,$AA:$AA,0)+16))</f>
        <v>236</v>
      </c>
      <c r="AH148" s="376"/>
      <c r="AI148" s="375">
        <f>ABS(INDEX(AI:AI,MATCH(AI142,$AA:$AA,0)+14)+INDEX(AI:AI,MATCH(AI142,$AA:$AA,0)+15)+INDEX(AI:AI,MATCH(AI142,$AA:$AA,0)+16))</f>
        <v>194</v>
      </c>
      <c r="AJ148" s="376"/>
      <c r="AK148" s="375">
        <f>ABS(INDEX(AK:AK,MATCH(AK142,$AA:$AA,0)+14)+INDEX(AK:AK,MATCH(AK142,$AA:$AA,0)+15)+INDEX(AK:AK,MATCH(AK142,$AA:$AA,0)+16))</f>
        <v>170</v>
      </c>
      <c r="AL148" s="376"/>
      <c r="AM148" s="375">
        <f>ABS(INDEX(AM:AM,MATCH(AM142,$AA:$AA,0)+14)+INDEX(AM:AM,MATCH(AM142,$AA:$AA,0)+15)+INDEX(AM:AM,MATCH(AM142,$AA:$AA,0)+16))</f>
        <v>225</v>
      </c>
      <c r="AN148" s="376"/>
      <c r="AO148" s="375">
        <f>ABS(INDEX(AO:AO,MATCH(AO142,$AA:$AA,0)+14)+INDEX(AO:AO,MATCH(AO142,$AA:$AA,0)+15)+INDEX(AO:AO,MATCH(AO142,$AA:$AA,0)+16))</f>
        <v>156</v>
      </c>
      <c r="AP148" s="376"/>
      <c r="AQ148" s="375">
        <f>ABS(INDEX(AQ:AQ,MATCH(AQ142,$AA:$AA,0)+14)+INDEX(AQ:AQ,MATCH(AQ142,$AA:$AA,0)+15)+INDEX(AQ:AQ,MATCH(AQ142,$AA:$AA,0)+16))</f>
        <v>159</v>
      </c>
      <c r="AR148" s="376"/>
      <c r="AS148" s="375">
        <f>ABS(INDEX(AS:AS,MATCH(AS142,$AA:$AA,0)+14)+INDEX(AS:AS,MATCH(AS142,$AA:$AA,0)+15)+INDEX(AS:AS,MATCH(AS142,$AA:$AA,0)+16))</f>
        <v>201</v>
      </c>
      <c r="AT148" s="376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5" t="str">
        <f t="shared" si="179"/>
        <v>Gesamt</v>
      </c>
      <c r="C149" s="356" t="str">
        <f t="shared" si="180"/>
        <v/>
      </c>
      <c r="D149" s="339">
        <f>IF(AC149=1505,"",AC149)</f>
        <v>732</v>
      </c>
      <c r="E149" s="339" t="str">
        <f>IF(AD149=0,"",AD149)</f>
        <v/>
      </c>
      <c r="F149" s="339">
        <f>IF(AE149=1505,"",AE149)</f>
        <v>846</v>
      </c>
      <c r="G149" s="339" t="str">
        <f>IF(AF149=0,"",AF149)</f>
        <v/>
      </c>
      <c r="H149" s="339">
        <f>IF(AG149=1505,"",AG149)</f>
        <v>858</v>
      </c>
      <c r="I149" s="339" t="str">
        <f>IF(AH149=0,"",AH149)</f>
        <v/>
      </c>
      <c r="J149" s="339">
        <f>IF(AI149=1505,"",AI149)</f>
        <v>849</v>
      </c>
      <c r="K149" s="339" t="str">
        <f>IF(AJ149=0,"",AJ149)</f>
        <v/>
      </c>
      <c r="L149" s="339">
        <f>IF(AK149=1505,"",AK149)</f>
        <v>680</v>
      </c>
      <c r="M149" s="339" t="str">
        <f>IF(AL149=0,"",AL149)</f>
        <v/>
      </c>
      <c r="N149" s="339">
        <f>IF(AM149=1505,"",AM149)</f>
        <v>835</v>
      </c>
      <c r="O149" s="339" t="str">
        <f>IF(AN149=0,"",AN149)</f>
        <v/>
      </c>
      <c r="P149" s="339">
        <f>IF(AO149=1505,"",AO149)</f>
        <v>669</v>
      </c>
      <c r="Q149" s="339" t="str">
        <f>IF(AP149=0,"",AP149)</f>
        <v/>
      </c>
      <c r="R149" s="339">
        <f>IF(AQ149=1505,"",AQ149)</f>
        <v>748</v>
      </c>
      <c r="S149" s="339" t="str">
        <f>IF(AR149=0,"",AR149)</f>
        <v/>
      </c>
      <c r="T149" s="339">
        <f>IF(AS149=1505,"",AS149)</f>
        <v>805</v>
      </c>
      <c r="U149" s="339" t="str">
        <f>IF(AT149=0,"",AT149)</f>
        <v/>
      </c>
      <c r="V149" s="292"/>
      <c r="W149" s="292"/>
      <c r="AA149" s="93" t="s">
        <v>1799</v>
      </c>
      <c r="AB149" s="94"/>
      <c r="AC149" s="355">
        <f>SUM(AC145:AC148)</f>
        <v>732</v>
      </c>
      <c r="AD149" s="356"/>
      <c r="AE149" s="355">
        <f>SUM(AE145:AE148)</f>
        <v>846</v>
      </c>
      <c r="AF149" s="356"/>
      <c r="AG149" s="355">
        <f>SUM(AG145:AG148)</f>
        <v>858</v>
      </c>
      <c r="AH149" s="356"/>
      <c r="AI149" s="355">
        <f>SUM(AI145:AI148)</f>
        <v>849</v>
      </c>
      <c r="AJ149" s="356"/>
      <c r="AK149" s="355">
        <f>SUM(AK145:AK148)</f>
        <v>680</v>
      </c>
      <c r="AL149" s="356"/>
      <c r="AM149" s="355">
        <f>SUM(AM145:AM148)</f>
        <v>835</v>
      </c>
      <c r="AN149" s="356"/>
      <c r="AO149" s="355">
        <f>SUM(AO145:AO148)</f>
        <v>669</v>
      </c>
      <c r="AP149" s="356"/>
      <c r="AQ149" s="355">
        <f>SUM(AQ145:AQ148)</f>
        <v>748</v>
      </c>
      <c r="AR149" s="356"/>
      <c r="AS149" s="355">
        <f>SUM(AS145:AS148)</f>
        <v>805</v>
      </c>
      <c r="AT149" s="356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0" t="str">
        <f>AE151</f>
        <v>Bayernliga Herren</v>
      </c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48"/>
      <c r="S151" s="49" t="s">
        <v>1794</v>
      </c>
      <c r="T151" s="50"/>
      <c r="U151" s="361" t="str">
        <f>AT151</f>
        <v>12.10./13.10.</v>
      </c>
      <c r="V151" s="362"/>
      <c r="W151" s="363"/>
      <c r="X151" s="364"/>
      <c r="Y151" s="365"/>
      <c r="Z151" s="365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1" t="str">
        <f>VLOOKUP(AS152,Spielorte!$A$1:$C$6,2)</f>
        <v>12.10./13.10.</v>
      </c>
      <c r="AU151" s="362"/>
      <c r="AV151" s="363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59" t="str">
        <f>AE152</f>
        <v>Unterföhring Dreambowl Palace</v>
      </c>
      <c r="G152" s="359"/>
      <c r="H152" s="359"/>
      <c r="I152" s="359"/>
      <c r="J152" s="359"/>
      <c r="K152" s="359"/>
      <c r="L152" s="359"/>
      <c r="M152" s="359"/>
      <c r="N152" s="359"/>
      <c r="O152" s="359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5" t="s">
        <v>1800</v>
      </c>
      <c r="E155" s="356"/>
      <c r="F155" s="355" t="s">
        <v>1801</v>
      </c>
      <c r="G155" s="356"/>
      <c r="H155" s="355" t="s">
        <v>1802</v>
      </c>
      <c r="I155" s="356"/>
      <c r="J155" s="355" t="s">
        <v>1803</v>
      </c>
      <c r="K155" s="356"/>
      <c r="L155" s="355" t="s">
        <v>1804</v>
      </c>
      <c r="M155" s="356"/>
      <c r="N155" s="355" t="s">
        <v>1805</v>
      </c>
      <c r="O155" s="356"/>
      <c r="P155" s="355" t="s">
        <v>1806</v>
      </c>
      <c r="Q155" s="356"/>
      <c r="R155" s="355" t="s">
        <v>1807</v>
      </c>
      <c r="S155" s="356"/>
      <c r="T155" s="355" t="s">
        <v>1808</v>
      </c>
      <c r="U155" s="356"/>
      <c r="V155" s="357" t="s">
        <v>1799</v>
      </c>
      <c r="W155" s="358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68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49">
        <f>IF(AD157="","",AD157)</f>
        <v>0</v>
      </c>
      <c r="F157" s="75">
        <f t="shared" ref="F157:F170" si="183">IF(AE157=0,"",AE157)</f>
        <v>179</v>
      </c>
      <c r="G157" s="349">
        <f>IF(AF157="","",AF157)</f>
        <v>1</v>
      </c>
      <c r="H157" s="75">
        <f t="shared" ref="H157:H170" si="184">IF(AG157=0,"",AG157)</f>
        <v>158</v>
      </c>
      <c r="I157" s="349">
        <f>IF(AH157="","",AH157)</f>
        <v>0</v>
      </c>
      <c r="J157" s="75">
        <f t="shared" ref="J157:J170" si="185">IF(AI157=0,"",AI157)</f>
        <v>242</v>
      </c>
      <c r="K157" s="349">
        <f>IF(AJ157="","",AJ157)</f>
        <v>1</v>
      </c>
      <c r="L157" s="75">
        <f t="shared" ref="L157:L170" si="186">IF(AK157=0,"",AK157)</f>
        <v>164</v>
      </c>
      <c r="M157" s="349">
        <f>IF(AL157="","",AL157)</f>
        <v>0</v>
      </c>
      <c r="N157" s="75">
        <f>IF(AM157=0,"",AM157)</f>
        <v>239</v>
      </c>
      <c r="O157" s="349">
        <f>IF(AN157="","",AN157)</f>
        <v>1</v>
      </c>
      <c r="P157" s="75">
        <f t="shared" ref="P157:P170" si="187">IF(AO157=0,"",AO157)</f>
        <v>157</v>
      </c>
      <c r="Q157" s="349">
        <f>IF(AP157="","",AP157)</f>
        <v>0</v>
      </c>
      <c r="R157" s="75">
        <f t="shared" ref="R157:R170" si="188">IF(AQ157=0,"",AQ157)</f>
        <v>204</v>
      </c>
      <c r="S157" s="349">
        <f>IF(AR157="","",AR157)</f>
        <v>1</v>
      </c>
      <c r="T157" s="75">
        <f t="shared" ref="T157:T170" si="189">IF(AS157=0,"",AS157)</f>
        <v>236</v>
      </c>
      <c r="U157" s="349">
        <f>IF(AT157="","",AT157)</f>
        <v>1</v>
      </c>
      <c r="V157" s="75">
        <f t="shared" ref="V157:V170" si="190">IF(AU157=0,"",AU157)</f>
        <v>1790</v>
      </c>
      <c r="W157" s="349">
        <f>IF(AV157="","",AV157)</f>
        <v>5</v>
      </c>
      <c r="Z157" s="352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69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50"/>
      <c r="F158" s="78" t="str">
        <f t="shared" si="183"/>
        <v/>
      </c>
      <c r="G158" s="350"/>
      <c r="H158" s="78" t="str">
        <f t="shared" si="184"/>
        <v/>
      </c>
      <c r="I158" s="350"/>
      <c r="J158" s="78" t="str">
        <f t="shared" si="185"/>
        <v/>
      </c>
      <c r="K158" s="350"/>
      <c r="L158" s="78" t="str">
        <f t="shared" si="186"/>
        <v/>
      </c>
      <c r="M158" s="350"/>
      <c r="N158" s="78" t="str">
        <f t="shared" ref="N158:N170" si="205">IF(AM158=0,"",AM158)</f>
        <v/>
      </c>
      <c r="O158" s="350"/>
      <c r="P158" s="78" t="str">
        <f t="shared" si="187"/>
        <v/>
      </c>
      <c r="Q158" s="350"/>
      <c r="R158" s="78" t="str">
        <f t="shared" si="188"/>
        <v/>
      </c>
      <c r="S158" s="350"/>
      <c r="T158" s="78" t="str">
        <f t="shared" si="189"/>
        <v/>
      </c>
      <c r="U158" s="350"/>
      <c r="V158" s="78" t="str">
        <f t="shared" si="190"/>
        <v/>
      </c>
      <c r="W158" s="350"/>
      <c r="Z158" s="353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0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1"/>
      <c r="F159" s="69" t="str">
        <f t="shared" si="183"/>
        <v/>
      </c>
      <c r="G159" s="351"/>
      <c r="H159" s="69" t="str">
        <f t="shared" si="184"/>
        <v/>
      </c>
      <c r="I159" s="351"/>
      <c r="J159" s="69" t="str">
        <f t="shared" si="185"/>
        <v/>
      </c>
      <c r="K159" s="351"/>
      <c r="L159" s="69" t="str">
        <f t="shared" si="186"/>
        <v/>
      </c>
      <c r="M159" s="351"/>
      <c r="N159" s="69" t="str">
        <f t="shared" si="205"/>
        <v/>
      </c>
      <c r="O159" s="351"/>
      <c r="P159" s="69" t="str">
        <f t="shared" si="187"/>
        <v/>
      </c>
      <c r="Q159" s="351"/>
      <c r="R159" s="69" t="str">
        <f t="shared" si="188"/>
        <v/>
      </c>
      <c r="S159" s="351"/>
      <c r="T159" s="69" t="str">
        <f t="shared" si="189"/>
        <v/>
      </c>
      <c r="U159" s="351"/>
      <c r="V159" s="69" t="str">
        <f t="shared" si="190"/>
        <v/>
      </c>
      <c r="W159" s="351"/>
      <c r="Z159" s="354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68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49">
        <f>IF(AD160="","",AD160)</f>
        <v>0</v>
      </c>
      <c r="F160" s="75">
        <f t="shared" si="183"/>
        <v>161</v>
      </c>
      <c r="G160" s="349">
        <f>IF(AF160="","",AF160)</f>
        <v>1</v>
      </c>
      <c r="H160" s="75">
        <f t="shared" si="184"/>
        <v>170</v>
      </c>
      <c r="I160" s="349">
        <f>IF(AH160="","",AH160)</f>
        <v>0</v>
      </c>
      <c r="J160" s="75">
        <f t="shared" si="185"/>
        <v>241</v>
      </c>
      <c r="K160" s="349">
        <f>IF(AJ160="","",AJ160)</f>
        <v>1</v>
      </c>
      <c r="L160" s="75">
        <f t="shared" si="186"/>
        <v>211</v>
      </c>
      <c r="M160" s="349">
        <f>IF(AL160="","",AL160)</f>
        <v>1</v>
      </c>
      <c r="N160" s="75">
        <f t="shared" si="205"/>
        <v>213</v>
      </c>
      <c r="O160" s="349">
        <f>IF(AN160="","",AN160)</f>
        <v>1</v>
      </c>
      <c r="P160" s="75">
        <f t="shared" si="187"/>
        <v>199</v>
      </c>
      <c r="Q160" s="349">
        <f>IF(AP160="","",AP160)</f>
        <v>1</v>
      </c>
      <c r="R160" s="75">
        <f t="shared" si="188"/>
        <v>231</v>
      </c>
      <c r="S160" s="349">
        <f>IF(AR160="","",AR160)</f>
        <v>1</v>
      </c>
      <c r="T160" s="75">
        <f t="shared" si="189"/>
        <v>204</v>
      </c>
      <c r="U160" s="349">
        <f>IF(AT160="","",AT160)</f>
        <v>0.5</v>
      </c>
      <c r="V160" s="75">
        <f t="shared" si="190"/>
        <v>1804</v>
      </c>
      <c r="W160" s="349">
        <f>IF(AV160="","",AV160)</f>
        <v>6.5</v>
      </c>
      <c r="Z160" s="352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69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50"/>
      <c r="F161" s="78" t="str">
        <f t="shared" si="183"/>
        <v/>
      </c>
      <c r="G161" s="350"/>
      <c r="H161" s="78" t="str">
        <f t="shared" si="184"/>
        <v/>
      </c>
      <c r="I161" s="350"/>
      <c r="J161" s="78" t="str">
        <f t="shared" si="185"/>
        <v/>
      </c>
      <c r="K161" s="350"/>
      <c r="L161" s="78" t="str">
        <f t="shared" si="186"/>
        <v/>
      </c>
      <c r="M161" s="350"/>
      <c r="N161" s="78" t="str">
        <f t="shared" si="205"/>
        <v/>
      </c>
      <c r="O161" s="350"/>
      <c r="P161" s="78" t="str">
        <f t="shared" si="187"/>
        <v/>
      </c>
      <c r="Q161" s="350"/>
      <c r="R161" s="78" t="str">
        <f t="shared" si="188"/>
        <v/>
      </c>
      <c r="S161" s="350"/>
      <c r="T161" s="78" t="str">
        <f t="shared" si="189"/>
        <v/>
      </c>
      <c r="U161" s="350"/>
      <c r="V161" s="78" t="str">
        <f t="shared" si="190"/>
        <v/>
      </c>
      <c r="W161" s="350"/>
      <c r="Z161" s="353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0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1"/>
      <c r="F162" s="69" t="str">
        <f t="shared" si="183"/>
        <v/>
      </c>
      <c r="G162" s="351"/>
      <c r="H162" s="69" t="str">
        <f t="shared" si="184"/>
        <v/>
      </c>
      <c r="I162" s="351"/>
      <c r="J162" s="69" t="str">
        <f t="shared" si="185"/>
        <v/>
      </c>
      <c r="K162" s="351"/>
      <c r="L162" s="69" t="str">
        <f t="shared" si="186"/>
        <v/>
      </c>
      <c r="M162" s="351"/>
      <c r="N162" s="69" t="str">
        <f t="shared" si="205"/>
        <v/>
      </c>
      <c r="O162" s="351"/>
      <c r="P162" s="69" t="str">
        <f t="shared" si="187"/>
        <v/>
      </c>
      <c r="Q162" s="351"/>
      <c r="R162" s="69" t="str">
        <f t="shared" si="188"/>
        <v/>
      </c>
      <c r="S162" s="351"/>
      <c r="T162" s="69" t="str">
        <f t="shared" si="189"/>
        <v/>
      </c>
      <c r="U162" s="351"/>
      <c r="V162" s="69" t="str">
        <f t="shared" si="190"/>
        <v/>
      </c>
      <c r="W162" s="351"/>
      <c r="Z162" s="354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68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49">
        <f>IF(AD163="","",AD163)</f>
        <v>0</v>
      </c>
      <c r="F163" s="75">
        <f t="shared" si="183"/>
        <v>166</v>
      </c>
      <c r="G163" s="349">
        <f>IF(AF163="","",AF163)</f>
        <v>0</v>
      </c>
      <c r="H163" s="75">
        <f t="shared" si="184"/>
        <v>174</v>
      </c>
      <c r="I163" s="349">
        <f>IF(AH163="","",AH163)</f>
        <v>0</v>
      </c>
      <c r="J163" s="75">
        <f t="shared" si="185"/>
        <v>178</v>
      </c>
      <c r="K163" s="349">
        <f>IF(AJ163="","",AJ163)</f>
        <v>0</v>
      </c>
      <c r="L163" s="75">
        <f t="shared" si="186"/>
        <v>243</v>
      </c>
      <c r="M163" s="349">
        <f>IF(AL163="","",AL163)</f>
        <v>1</v>
      </c>
      <c r="N163" s="75">
        <f t="shared" si="205"/>
        <v>222</v>
      </c>
      <c r="O163" s="349">
        <f>IF(AN163="","",AN163)</f>
        <v>1</v>
      </c>
      <c r="P163" s="75">
        <f t="shared" si="187"/>
        <v>157</v>
      </c>
      <c r="Q163" s="349">
        <f>IF(AP163="","",AP163)</f>
        <v>0</v>
      </c>
      <c r="R163" s="75">
        <f t="shared" si="188"/>
        <v>201</v>
      </c>
      <c r="S163" s="349">
        <f>IF(AR163="","",AR163)</f>
        <v>0</v>
      </c>
      <c r="T163" s="75">
        <f t="shared" si="189"/>
        <v>177</v>
      </c>
      <c r="U163" s="349">
        <f>IF(AT163="","",AT163)</f>
        <v>0</v>
      </c>
      <c r="V163" s="75">
        <f t="shared" si="190"/>
        <v>1702</v>
      </c>
      <c r="W163" s="349">
        <f>IF(AV163="","",AV163)</f>
        <v>2</v>
      </c>
      <c r="Z163" s="352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69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50"/>
      <c r="F164" s="78" t="str">
        <f t="shared" si="183"/>
        <v/>
      </c>
      <c r="G164" s="350"/>
      <c r="H164" s="78" t="str">
        <f t="shared" si="184"/>
        <v/>
      </c>
      <c r="I164" s="350"/>
      <c r="J164" s="78" t="str">
        <f t="shared" si="185"/>
        <v/>
      </c>
      <c r="K164" s="350"/>
      <c r="L164" s="78" t="str">
        <f t="shared" si="186"/>
        <v/>
      </c>
      <c r="M164" s="350"/>
      <c r="N164" s="78" t="str">
        <f t="shared" si="205"/>
        <v/>
      </c>
      <c r="O164" s="350"/>
      <c r="P164" s="78" t="str">
        <f t="shared" si="187"/>
        <v/>
      </c>
      <c r="Q164" s="350"/>
      <c r="R164" s="78" t="str">
        <f t="shared" si="188"/>
        <v/>
      </c>
      <c r="S164" s="350"/>
      <c r="T164" s="78" t="str">
        <f t="shared" si="189"/>
        <v/>
      </c>
      <c r="U164" s="350"/>
      <c r="V164" s="78" t="str">
        <f t="shared" si="190"/>
        <v/>
      </c>
      <c r="W164" s="350"/>
      <c r="Z164" s="353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0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1"/>
      <c r="F165" s="69" t="str">
        <f t="shared" si="183"/>
        <v/>
      </c>
      <c r="G165" s="351"/>
      <c r="H165" s="69" t="str">
        <f t="shared" si="184"/>
        <v/>
      </c>
      <c r="I165" s="351"/>
      <c r="J165" s="69" t="str">
        <f t="shared" si="185"/>
        <v/>
      </c>
      <c r="K165" s="351"/>
      <c r="L165" s="69" t="str">
        <f t="shared" si="186"/>
        <v/>
      </c>
      <c r="M165" s="351"/>
      <c r="N165" s="69" t="str">
        <f t="shared" si="205"/>
        <v/>
      </c>
      <c r="O165" s="351"/>
      <c r="P165" s="69" t="str">
        <f t="shared" si="187"/>
        <v/>
      </c>
      <c r="Q165" s="351"/>
      <c r="R165" s="69" t="str">
        <f t="shared" si="188"/>
        <v/>
      </c>
      <c r="S165" s="351"/>
      <c r="T165" s="69" t="str">
        <f t="shared" si="189"/>
        <v/>
      </c>
      <c r="U165" s="351"/>
      <c r="V165" s="69" t="str">
        <f t="shared" si="190"/>
        <v/>
      </c>
      <c r="W165" s="351"/>
      <c r="Z165" s="354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68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49">
        <f>IF(AD166="","",AD166)</f>
        <v>0</v>
      </c>
      <c r="F166" s="75">
        <f t="shared" si="183"/>
        <v>194</v>
      </c>
      <c r="G166" s="349">
        <f>IF(AF166="","",AF166)</f>
        <v>1</v>
      </c>
      <c r="H166" s="75">
        <f t="shared" si="184"/>
        <v>255</v>
      </c>
      <c r="I166" s="349">
        <f>IF(AH166="","",AH166)</f>
        <v>1</v>
      </c>
      <c r="J166" s="75">
        <f t="shared" si="185"/>
        <v>134</v>
      </c>
      <c r="K166" s="349">
        <f>IF(AJ166="","",AJ166)</f>
        <v>0</v>
      </c>
      <c r="L166" s="75">
        <f t="shared" si="186"/>
        <v>231</v>
      </c>
      <c r="M166" s="349">
        <f>IF(AL166="","",AL166)</f>
        <v>1</v>
      </c>
      <c r="N166" s="75">
        <f t="shared" si="205"/>
        <v>202</v>
      </c>
      <c r="O166" s="349">
        <f>IF(AN166="","",AN166)</f>
        <v>0</v>
      </c>
      <c r="P166" s="75">
        <f t="shared" si="187"/>
        <v>156</v>
      </c>
      <c r="Q166" s="349">
        <f>IF(AP166="","",AP166)</f>
        <v>0</v>
      </c>
      <c r="R166" s="75" t="str">
        <f t="shared" si="188"/>
        <v/>
      </c>
      <c r="S166" s="349">
        <f>IF(AR166="","",AR166)</f>
        <v>0</v>
      </c>
      <c r="T166" s="75">
        <f t="shared" si="189"/>
        <v>185</v>
      </c>
      <c r="U166" s="349">
        <f>IF(AT166="","",AT166)</f>
        <v>0</v>
      </c>
      <c r="V166" s="75">
        <f t="shared" si="190"/>
        <v>1534</v>
      </c>
      <c r="W166" s="349">
        <f>IF(AV166="","",AV166)</f>
        <v>3</v>
      </c>
      <c r="Z166" s="352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69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50"/>
      <c r="F167" s="78" t="str">
        <f t="shared" si="183"/>
        <v/>
      </c>
      <c r="G167" s="350"/>
      <c r="H167" s="78" t="str">
        <f t="shared" si="184"/>
        <v/>
      </c>
      <c r="I167" s="350"/>
      <c r="J167" s="78" t="str">
        <f t="shared" si="185"/>
        <v/>
      </c>
      <c r="K167" s="350"/>
      <c r="L167" s="78" t="str">
        <f t="shared" si="186"/>
        <v/>
      </c>
      <c r="M167" s="350"/>
      <c r="N167" s="78" t="str">
        <f t="shared" si="205"/>
        <v/>
      </c>
      <c r="O167" s="350"/>
      <c r="P167" s="78" t="str">
        <f t="shared" si="187"/>
        <v/>
      </c>
      <c r="Q167" s="350"/>
      <c r="R167" s="78" t="str">
        <f t="shared" si="188"/>
        <v/>
      </c>
      <c r="S167" s="350"/>
      <c r="T167" s="78" t="str">
        <f t="shared" si="189"/>
        <v/>
      </c>
      <c r="U167" s="350"/>
      <c r="V167" s="78" t="str">
        <f t="shared" si="190"/>
        <v/>
      </c>
      <c r="W167" s="350"/>
      <c r="Z167" s="353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0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1"/>
      <c r="F168" s="69" t="str">
        <f t="shared" si="183"/>
        <v/>
      </c>
      <c r="G168" s="351"/>
      <c r="H168" s="69" t="str">
        <f t="shared" si="184"/>
        <v/>
      </c>
      <c r="I168" s="351"/>
      <c r="J168" s="69" t="str">
        <f t="shared" si="185"/>
        <v/>
      </c>
      <c r="K168" s="351"/>
      <c r="L168" s="69" t="str">
        <f t="shared" si="186"/>
        <v/>
      </c>
      <c r="M168" s="351"/>
      <c r="N168" s="69" t="str">
        <f t="shared" si="205"/>
        <v/>
      </c>
      <c r="O168" s="351"/>
      <c r="P168" s="69" t="str">
        <f t="shared" si="187"/>
        <v/>
      </c>
      <c r="Q168" s="351"/>
      <c r="R168" s="69" t="str">
        <f t="shared" si="188"/>
        <v/>
      </c>
      <c r="S168" s="351"/>
      <c r="T168" s="69" t="str">
        <f t="shared" si="189"/>
        <v/>
      </c>
      <c r="U168" s="351"/>
      <c r="V168" s="69" t="str">
        <f t="shared" si="190"/>
        <v/>
      </c>
      <c r="W168" s="351"/>
      <c r="Z168" s="354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47">
        <f t="shared" ref="D172:M174" si="218">IF(AC172=0,"",AC172)</f>
        <v>2</v>
      </c>
      <c r="E172" s="347" t="str">
        <f t="shared" si="218"/>
        <v/>
      </c>
      <c r="F172" s="347">
        <f t="shared" si="218"/>
        <v>7</v>
      </c>
      <c r="G172" s="347" t="str">
        <f t="shared" si="218"/>
        <v/>
      </c>
      <c r="H172" s="347">
        <f t="shared" si="218"/>
        <v>1</v>
      </c>
      <c r="I172" s="347" t="str">
        <f t="shared" si="218"/>
        <v/>
      </c>
      <c r="J172" s="347">
        <f t="shared" si="218"/>
        <v>8</v>
      </c>
      <c r="K172" s="347" t="str">
        <f t="shared" si="218"/>
        <v/>
      </c>
      <c r="L172" s="347">
        <f t="shared" si="218"/>
        <v>4</v>
      </c>
      <c r="M172" s="347" t="str">
        <f t="shared" si="218"/>
        <v/>
      </c>
      <c r="N172" s="347">
        <f t="shared" ref="N172:U174" si="219">IF(AM172=0,"",AM172)</f>
        <v>3</v>
      </c>
      <c r="O172" s="347" t="str">
        <f t="shared" si="219"/>
        <v/>
      </c>
      <c r="P172" s="347">
        <f t="shared" si="219"/>
        <v>5</v>
      </c>
      <c r="Q172" s="347" t="str">
        <f t="shared" si="219"/>
        <v/>
      </c>
      <c r="R172" s="347">
        <f t="shared" si="219"/>
        <v>9</v>
      </c>
      <c r="S172" s="347" t="str">
        <f t="shared" si="219"/>
        <v/>
      </c>
      <c r="T172" s="347">
        <f t="shared" si="219"/>
        <v>10</v>
      </c>
      <c r="U172" s="347" t="str">
        <f t="shared" si="219"/>
        <v/>
      </c>
      <c r="V172" s="348"/>
      <c r="W172" s="348"/>
      <c r="AA172" s="88" t="s">
        <v>1797</v>
      </c>
      <c r="AB172" s="89" t="s">
        <v>1798</v>
      </c>
      <c r="AC172" s="371">
        <f>VLOOKUP($AA152,Schlüssel!$A$5:$K$14,3)</f>
        <v>2</v>
      </c>
      <c r="AD172" s="372"/>
      <c r="AE172" s="371">
        <f>VLOOKUP($AA152,Schlüssel!$A$5:$K$14,4)</f>
        <v>7</v>
      </c>
      <c r="AF172" s="372"/>
      <c r="AG172" s="371">
        <f>VLOOKUP($AA152,Schlüssel!$A$5:$K$14,5)</f>
        <v>1</v>
      </c>
      <c r="AH172" s="372"/>
      <c r="AI172" s="371">
        <f>VLOOKUP($AA152,Schlüssel!$A$5:$K$14,6)</f>
        <v>8</v>
      </c>
      <c r="AJ172" s="372"/>
      <c r="AK172" s="371">
        <f>VLOOKUP($AA152,Schlüssel!$A$5:$K$14,7)</f>
        <v>4</v>
      </c>
      <c r="AL172" s="372"/>
      <c r="AM172" s="371">
        <f>VLOOKUP($AA152,Schlüssel!$A$5:$K$14,8)</f>
        <v>3</v>
      </c>
      <c r="AN172" s="372"/>
      <c r="AO172" s="371">
        <f>VLOOKUP($AA152,Schlüssel!$A$5:$K$14,9)</f>
        <v>5</v>
      </c>
      <c r="AP172" s="372"/>
      <c r="AQ172" s="371">
        <f>VLOOKUP($AA152,Schlüssel!$A$5:$K$14,10)</f>
        <v>9</v>
      </c>
      <c r="AR172" s="372"/>
      <c r="AS172" s="371">
        <f>VLOOKUP($AA152,Schlüssel!$A$5:$K$14,11)</f>
        <v>10</v>
      </c>
      <c r="AT172" s="372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44" t="str">
        <f t="shared" si="218"/>
        <v>Bajuwaren München 1</v>
      </c>
      <c r="E173" s="345" t="str">
        <f t="shared" si="218"/>
        <v/>
      </c>
      <c r="F173" s="344" t="str">
        <f t="shared" si="218"/>
        <v>Schanzer Ingolstadt 1</v>
      </c>
      <c r="G173" s="345" t="str">
        <f t="shared" si="218"/>
        <v/>
      </c>
      <c r="H173" s="344" t="str">
        <f t="shared" si="218"/>
        <v>BC Comet Nürnberg</v>
      </c>
      <c r="I173" s="345" t="str">
        <f t="shared" si="218"/>
        <v/>
      </c>
      <c r="J173" s="344" t="str">
        <f t="shared" si="218"/>
        <v>BC EMAX Unterföhring 2</v>
      </c>
      <c r="K173" s="345" t="str">
        <f t="shared" si="218"/>
        <v/>
      </c>
      <c r="L173" s="344" t="str">
        <f t="shared" si="218"/>
        <v>SG DJK Rimpar</v>
      </c>
      <c r="M173" s="345" t="str">
        <f t="shared" si="218"/>
        <v/>
      </c>
      <c r="N173" s="344" t="str">
        <f t="shared" si="219"/>
        <v>BK München 3</v>
      </c>
      <c r="O173" s="345" t="str">
        <f t="shared" si="219"/>
        <v/>
      </c>
      <c r="P173" s="344" t="str">
        <f t="shared" si="219"/>
        <v>RW Lichtenhof Stein 1</v>
      </c>
      <c r="Q173" s="345" t="str">
        <f t="shared" si="219"/>
        <v/>
      </c>
      <c r="R173" s="344" t="str">
        <f t="shared" si="219"/>
        <v>Bowlinghaus Bamberg 1</v>
      </c>
      <c r="S173" s="345" t="str">
        <f t="shared" si="219"/>
        <v/>
      </c>
      <c r="T173" s="344" t="str">
        <f t="shared" si="219"/>
        <v>High Roller Rosenheim 1</v>
      </c>
      <c r="U173" s="345" t="str">
        <f t="shared" si="219"/>
        <v/>
      </c>
      <c r="V173" s="346"/>
      <c r="W173" s="346"/>
      <c r="AA173" s="90"/>
      <c r="AB173" s="86"/>
      <c r="AC173" s="344" t="str">
        <f>VLOOKUP(AC172,Schlüssel!$A$5:$K$14,2)</f>
        <v>Bajuwaren München 1</v>
      </c>
      <c r="AD173" s="345"/>
      <c r="AE173" s="344" t="str">
        <f>VLOOKUP(AE172,Schlüssel!$A$5:$K$14,2)</f>
        <v>Schanzer Ingolstadt 1</v>
      </c>
      <c r="AF173" s="345"/>
      <c r="AG173" s="344" t="str">
        <f>VLOOKUP(AG172,Schlüssel!$A$5:$K$14,2)</f>
        <v>BC Comet Nürnberg</v>
      </c>
      <c r="AH173" s="345"/>
      <c r="AI173" s="344" t="str">
        <f>VLOOKUP(AI172,Schlüssel!$A$5:$K$14,2)</f>
        <v>BC EMAX Unterföhring 2</v>
      </c>
      <c r="AJ173" s="345"/>
      <c r="AK173" s="344" t="str">
        <f>VLOOKUP(AK172,Schlüssel!$A$5:$K$14,2)</f>
        <v>SG DJK Rimpar</v>
      </c>
      <c r="AL173" s="345"/>
      <c r="AM173" s="344" t="str">
        <f>VLOOKUP(AM172,Schlüssel!$A$5:$K$14,2)</f>
        <v>BK München 3</v>
      </c>
      <c r="AN173" s="345"/>
      <c r="AO173" s="344" t="str">
        <f>VLOOKUP(AO172,Schlüssel!$A$5:$K$14,2)</f>
        <v>RW Lichtenhof Stein 1</v>
      </c>
      <c r="AP173" s="345"/>
      <c r="AQ173" s="344" t="str">
        <f>VLOOKUP(AQ172,Schlüssel!$A$5:$K$14,2)</f>
        <v>Bowlinghaus Bamberg 1</v>
      </c>
      <c r="AR173" s="345"/>
      <c r="AS173" s="344" t="str">
        <f>VLOOKUP(AS172,Schlüssel!$A$5:$K$14,2)</f>
        <v>High Roller Rosenheim 1</v>
      </c>
      <c r="AT173" s="345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42" t="str">
        <f t="shared" si="218"/>
        <v/>
      </c>
      <c r="E174" s="342" t="str">
        <f t="shared" si="218"/>
        <v/>
      </c>
      <c r="F174" s="342" t="str">
        <f t="shared" si="218"/>
        <v/>
      </c>
      <c r="G174" s="342" t="str">
        <f t="shared" si="218"/>
        <v/>
      </c>
      <c r="H174" s="342" t="str">
        <f t="shared" si="218"/>
        <v/>
      </c>
      <c r="I174" s="342" t="str">
        <f t="shared" si="218"/>
        <v/>
      </c>
      <c r="J174" s="342" t="str">
        <f t="shared" si="218"/>
        <v/>
      </c>
      <c r="K174" s="342" t="str">
        <f t="shared" si="218"/>
        <v/>
      </c>
      <c r="L174" s="342" t="str">
        <f t="shared" si="218"/>
        <v/>
      </c>
      <c r="M174" s="342" t="str">
        <f t="shared" si="218"/>
        <v/>
      </c>
      <c r="N174" s="342" t="str">
        <f t="shared" si="219"/>
        <v/>
      </c>
      <c r="O174" s="342" t="str">
        <f t="shared" si="219"/>
        <v/>
      </c>
      <c r="P174" s="342" t="str">
        <f t="shared" si="219"/>
        <v/>
      </c>
      <c r="Q174" s="342" t="str">
        <f t="shared" si="219"/>
        <v/>
      </c>
      <c r="R174" s="342" t="str">
        <f t="shared" si="219"/>
        <v/>
      </c>
      <c r="S174" s="342" t="str">
        <f t="shared" si="219"/>
        <v/>
      </c>
      <c r="T174" s="342" t="str">
        <f t="shared" si="219"/>
        <v/>
      </c>
      <c r="U174" s="343" t="str">
        <f t="shared" si="219"/>
        <v/>
      </c>
      <c r="V174" s="303"/>
      <c r="W174" s="303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6" t="str">
        <f t="shared" si="216"/>
        <v>Spieler 1</v>
      </c>
      <c r="C175" s="367" t="str">
        <f t="shared" si="217"/>
        <v/>
      </c>
      <c r="D175" s="340">
        <f>IF(AC175=301,"",AC175)</f>
        <v>277</v>
      </c>
      <c r="E175" s="340" t="str">
        <f>IF(AD175=0,"",AD175)</f>
        <v/>
      </c>
      <c r="F175" s="340">
        <f>IF(AE175=301,"",AE175)</f>
        <v>145</v>
      </c>
      <c r="G175" s="340" t="str">
        <f>IF(AF175=0,"",AF175)</f>
        <v/>
      </c>
      <c r="H175" s="340">
        <f>IF(AG175=301,"",AG175)</f>
        <v>214</v>
      </c>
      <c r="I175" s="340" t="str">
        <f>IF(AH175=0,"",AH175)</f>
        <v/>
      </c>
      <c r="J175" s="340">
        <f>IF(AI175=301,"",AI175)</f>
        <v>195</v>
      </c>
      <c r="K175" s="340" t="str">
        <f>IF(AJ175=0,"",AJ175)</f>
        <v/>
      </c>
      <c r="L175" s="340">
        <f>IF(AK175=301,"",AK175)</f>
        <v>234</v>
      </c>
      <c r="M175" s="340" t="str">
        <f>IF(AL175=0,"",AL175)</f>
        <v/>
      </c>
      <c r="N175" s="340">
        <f>IF(AM175=301,"",AM175)</f>
        <v>224</v>
      </c>
      <c r="O175" s="340" t="str">
        <f>IF(AN175=0,"",AN175)</f>
        <v/>
      </c>
      <c r="P175" s="340">
        <f>IF(AO175=301,"",AO175)</f>
        <v>174</v>
      </c>
      <c r="Q175" s="340" t="str">
        <f>IF(AP175=0,"",AP175)</f>
        <v/>
      </c>
      <c r="R175" s="340">
        <f>IF(AQ175=301,"",AQ175)</f>
        <v>172</v>
      </c>
      <c r="S175" s="340" t="str">
        <f>IF(AR175=0,"",AR175)</f>
        <v/>
      </c>
      <c r="T175" s="340">
        <f>IF(AS175=301,"",AS175)</f>
        <v>135</v>
      </c>
      <c r="U175" s="340" t="str">
        <f>IF(AT175=0,"",AT175)</f>
        <v/>
      </c>
      <c r="V175" s="341"/>
      <c r="W175" s="341"/>
      <c r="AA175" s="91" t="s">
        <v>0</v>
      </c>
      <c r="AB175" s="92"/>
      <c r="AC175" s="373">
        <f>ABS(INDEX(AC:AC,MATCH(AC172,$AA:$AA,0)+5)+INDEX(AC:AC,MATCH(AC172,$AA:$AA,0)+6)+INDEX(AC:AC,MATCH(AC172,$AA:$AA,0)+7))</f>
        <v>277</v>
      </c>
      <c r="AD175" s="374"/>
      <c r="AE175" s="373">
        <f>ABS(INDEX(AE:AE,MATCH(AE172,$AA:$AA,0)+5)+INDEX(AE:AE,MATCH(AE172,$AA:$AA,0)+6)+INDEX(AE:AE,MATCH(AE172,$AA:$AA,0)+7))</f>
        <v>145</v>
      </c>
      <c r="AF175" s="374"/>
      <c r="AG175" s="373">
        <f>ABS(INDEX(AG:AG,MATCH(AG172,$AA:$AA,0)+5)+INDEX(AG:AG,MATCH(AG172,$AA:$AA,0)+6)+INDEX(AG:AG,MATCH(AG172,$AA:$AA,0)+7))</f>
        <v>214</v>
      </c>
      <c r="AH175" s="374"/>
      <c r="AI175" s="373">
        <f>ABS(INDEX(AI:AI,MATCH(AI172,$AA:$AA,0)+5)+INDEX(AI:AI,MATCH(AI172,$AA:$AA,0)+6)+INDEX(AI:AI,MATCH(AI172,$AA:$AA,0)+7))</f>
        <v>195</v>
      </c>
      <c r="AJ175" s="374"/>
      <c r="AK175" s="373">
        <f>ABS(INDEX(AK:AK,MATCH(AK172,$AA:$AA,0)+5)+INDEX(AK:AK,MATCH(AK172,$AA:$AA,0)+6)+INDEX(AK:AK,MATCH(AK172,$AA:$AA,0)+7))</f>
        <v>234</v>
      </c>
      <c r="AL175" s="374"/>
      <c r="AM175" s="373">
        <f>ABS(INDEX(AM:AM,MATCH(AM172,$AA:$AA,0)+5)+INDEX(AM:AM,MATCH(AM172,$AA:$AA,0)+6)+INDEX(AM:AM,MATCH(AM172,$AA:$AA,0)+7))</f>
        <v>224</v>
      </c>
      <c r="AN175" s="374"/>
      <c r="AO175" s="373">
        <f>ABS(INDEX(AO:AO,MATCH(AO172,$AA:$AA,0)+5)+INDEX(AO:AO,MATCH(AO172,$AA:$AA,0)+6)+INDEX(AO:AO,MATCH(AO172,$AA:$AA,0)+7))</f>
        <v>174</v>
      </c>
      <c r="AP175" s="374"/>
      <c r="AQ175" s="373">
        <f>ABS(INDEX(AQ:AQ,MATCH(AQ172,$AA:$AA,0)+5)+INDEX(AQ:AQ,MATCH(AQ172,$AA:$AA,0)+6)+INDEX(AQ:AQ,MATCH(AQ172,$AA:$AA,0)+7))</f>
        <v>172</v>
      </c>
      <c r="AR175" s="374"/>
      <c r="AS175" s="373">
        <f>ABS(INDEX(AS:AS,MATCH(AS172,$AA:$AA,0)+5)+INDEX(AS:AS,MATCH(AS172,$AA:$AA,0)+6)+INDEX(AS:AS,MATCH(AS172,$AA:$AA,0)+7))</f>
        <v>135</v>
      </c>
      <c r="AT175" s="374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6" t="str">
        <f t="shared" si="216"/>
        <v>Spieler 2</v>
      </c>
      <c r="C176" s="367" t="str">
        <f t="shared" si="217"/>
        <v/>
      </c>
      <c r="D176" s="340">
        <f>IF(AC176=301,"",AC176)</f>
        <v>185</v>
      </c>
      <c r="E176" s="340" t="str">
        <f>IF(AD176=0,"",AD176)</f>
        <v/>
      </c>
      <c r="F176" s="340">
        <f>IF(AE176=301,"",AE176)</f>
        <v>138</v>
      </c>
      <c r="G176" s="340" t="str">
        <f>IF(AF176=0,"",AF176)</f>
        <v/>
      </c>
      <c r="H176" s="340">
        <f>IF(AG176=301,"",AG176)</f>
        <v>258</v>
      </c>
      <c r="I176" s="340" t="str">
        <f>IF(AH176=0,"",AH176)</f>
        <v/>
      </c>
      <c r="J176" s="340">
        <f>IF(AI176=301,"",AI176)</f>
        <v>194</v>
      </c>
      <c r="K176" s="340" t="str">
        <f>IF(AJ176=0,"",AJ176)</f>
        <v/>
      </c>
      <c r="L176" s="340">
        <f>IF(AK176=301,"",AK176)</f>
        <v>162</v>
      </c>
      <c r="M176" s="340" t="str">
        <f>IF(AL176=0,"",AL176)</f>
        <v/>
      </c>
      <c r="N176" s="340">
        <f>IF(AM176=301,"",AM176)</f>
        <v>211</v>
      </c>
      <c r="O176" s="340" t="str">
        <f>IF(AN176=0,"",AN176)</f>
        <v/>
      </c>
      <c r="P176" s="340">
        <f>IF(AO176=301,"",AO176)</f>
        <v>167</v>
      </c>
      <c r="Q176" s="340" t="str">
        <f>IF(AP176=0,"",AP176)</f>
        <v/>
      </c>
      <c r="R176" s="340">
        <f>IF(AQ176=301,"",AQ176)</f>
        <v>189</v>
      </c>
      <c r="S176" s="340" t="str">
        <f>IF(AR176=0,"",AR176)</f>
        <v/>
      </c>
      <c r="T176" s="340">
        <f>IF(AS176=301,"",AS176)</f>
        <v>204</v>
      </c>
      <c r="U176" s="340" t="str">
        <f>IF(AT176=0,"",AT176)</f>
        <v/>
      </c>
      <c r="V176" s="341"/>
      <c r="W176" s="341"/>
      <c r="AA176" s="91" t="s">
        <v>2</v>
      </c>
      <c r="AB176" s="92"/>
      <c r="AC176" s="375">
        <f>ABS(INDEX(AC:AC,MATCH(AC172,$AA:$AA,0)+8)+INDEX(AC:AC,MATCH(AC172,$AA:$AA,0)+9)+INDEX(AC:AC,MATCH(AC172,$AA:$AA,0)+10))</f>
        <v>185</v>
      </c>
      <c r="AD176" s="376"/>
      <c r="AE176" s="375">
        <f>ABS(INDEX(AE:AE,MATCH(AE172,$AA:$AA,0)+8)+INDEX(AE:AE,MATCH(AE172,$AA:$AA,0)+9)+INDEX(AE:AE,MATCH(AE172,$AA:$AA,0)+10))</f>
        <v>138</v>
      </c>
      <c r="AF176" s="376"/>
      <c r="AG176" s="375">
        <f>ABS(INDEX(AG:AG,MATCH(AG172,$AA:$AA,0)+8)+INDEX(AG:AG,MATCH(AG172,$AA:$AA,0)+9)+INDEX(AG:AG,MATCH(AG172,$AA:$AA,0)+10))</f>
        <v>258</v>
      </c>
      <c r="AH176" s="376"/>
      <c r="AI176" s="375">
        <f>ABS(INDEX(AI:AI,MATCH(AI172,$AA:$AA,0)+8)+INDEX(AI:AI,MATCH(AI172,$AA:$AA,0)+9)+INDEX(AI:AI,MATCH(AI172,$AA:$AA,0)+10))</f>
        <v>194</v>
      </c>
      <c r="AJ176" s="376"/>
      <c r="AK176" s="375">
        <f>ABS(INDEX(AK:AK,MATCH(AK172,$AA:$AA,0)+8)+INDEX(AK:AK,MATCH(AK172,$AA:$AA,0)+9)+INDEX(AK:AK,MATCH(AK172,$AA:$AA,0)+10))</f>
        <v>162</v>
      </c>
      <c r="AL176" s="376"/>
      <c r="AM176" s="375">
        <f>ABS(INDEX(AM:AM,MATCH(AM172,$AA:$AA,0)+8)+INDEX(AM:AM,MATCH(AM172,$AA:$AA,0)+9)+INDEX(AM:AM,MATCH(AM172,$AA:$AA,0)+10))</f>
        <v>211</v>
      </c>
      <c r="AN176" s="376"/>
      <c r="AO176" s="375">
        <f>ABS(INDEX(AO:AO,MATCH(AO172,$AA:$AA,0)+8)+INDEX(AO:AO,MATCH(AO172,$AA:$AA,0)+9)+INDEX(AO:AO,MATCH(AO172,$AA:$AA,0)+10))</f>
        <v>167</v>
      </c>
      <c r="AP176" s="376"/>
      <c r="AQ176" s="375">
        <f>ABS(INDEX(AQ:AQ,MATCH(AQ172,$AA:$AA,0)+8)+INDEX(AQ:AQ,MATCH(AQ172,$AA:$AA,0)+9)+INDEX(AQ:AQ,MATCH(AQ172,$AA:$AA,0)+10))</f>
        <v>189</v>
      </c>
      <c r="AR176" s="376"/>
      <c r="AS176" s="375">
        <f>ABS(INDEX(AS:AS,MATCH(AS172,$AA:$AA,0)+8)+INDEX(AS:AS,MATCH(AS172,$AA:$AA,0)+9)+INDEX(AS:AS,MATCH(AS172,$AA:$AA,0)+10))</f>
        <v>204</v>
      </c>
      <c r="AT176" s="376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6" t="str">
        <f t="shared" si="216"/>
        <v>Spieler 3</v>
      </c>
      <c r="C177" s="367" t="str">
        <f t="shared" si="217"/>
        <v/>
      </c>
      <c r="D177" s="340">
        <f>IF(AC177=301,"",AC177)</f>
        <v>246</v>
      </c>
      <c r="E177" s="340" t="str">
        <f>IF(AD177=0,"",AD177)</f>
        <v/>
      </c>
      <c r="F177" s="340">
        <f>IF(AE177=301,"",AE177)</f>
        <v>176</v>
      </c>
      <c r="G177" s="340" t="str">
        <f>IF(AF177=0,"",AF177)</f>
        <v/>
      </c>
      <c r="H177" s="340">
        <f>IF(AG177=301,"",AG177)</f>
        <v>225</v>
      </c>
      <c r="I177" s="340" t="str">
        <f>IF(AH177=0,"",AH177)</f>
        <v/>
      </c>
      <c r="J177" s="340">
        <f>IF(AI177=301,"",AI177)</f>
        <v>203</v>
      </c>
      <c r="K177" s="340" t="str">
        <f>IF(AJ177=0,"",AJ177)</f>
        <v/>
      </c>
      <c r="L177" s="340">
        <f>IF(AK177=301,"",AK177)</f>
        <v>198</v>
      </c>
      <c r="M177" s="340" t="str">
        <f>IF(AL177=0,"",AL177)</f>
        <v/>
      </c>
      <c r="N177" s="340">
        <f>IF(AM177=301,"",AM177)</f>
        <v>196</v>
      </c>
      <c r="O177" s="340" t="str">
        <f>IF(AN177=0,"",AN177)</f>
        <v/>
      </c>
      <c r="P177" s="340">
        <f>IF(AO177=301,"",AO177)</f>
        <v>178</v>
      </c>
      <c r="Q177" s="340" t="str">
        <f>IF(AP177=0,"",AP177)</f>
        <v/>
      </c>
      <c r="R177" s="340">
        <f>IF(AQ177=301,"",AQ177)</f>
        <v>219</v>
      </c>
      <c r="S177" s="340" t="str">
        <f>IF(AR177=0,"",AR177)</f>
        <v/>
      </c>
      <c r="T177" s="340">
        <f>IF(AS177=301,"",AS177)</f>
        <v>200</v>
      </c>
      <c r="U177" s="340" t="str">
        <f>IF(AT177=0,"",AT177)</f>
        <v/>
      </c>
      <c r="V177" s="341"/>
      <c r="W177" s="341"/>
      <c r="AA177" s="91" t="s">
        <v>3</v>
      </c>
      <c r="AB177" s="92"/>
      <c r="AC177" s="375">
        <f>ABS(INDEX(AC:AC,MATCH(AC172,$AA:$AA,0)+11)+INDEX(AC:AC,MATCH(AC172,$AA:$AA,0)+12)+INDEX(AC:AC,MATCH(AC172,$AA:$AA,0)+13))</f>
        <v>246</v>
      </c>
      <c r="AD177" s="376"/>
      <c r="AE177" s="375">
        <f>ABS(INDEX(AE:AE,MATCH(AE172,$AA:$AA,0)+11)+INDEX(AE:AE,MATCH(AE172,$AA:$AA,0)+12)+INDEX(AE:AE,MATCH(AE172,$AA:$AA,0)+13))</f>
        <v>176</v>
      </c>
      <c r="AF177" s="376"/>
      <c r="AG177" s="375">
        <f>ABS(INDEX(AG:AG,MATCH(AG172,$AA:$AA,0)+11)+INDEX(AG:AG,MATCH(AG172,$AA:$AA,0)+12)+INDEX(AG:AG,MATCH(AG172,$AA:$AA,0)+13))</f>
        <v>225</v>
      </c>
      <c r="AH177" s="376"/>
      <c r="AI177" s="375">
        <f>ABS(INDEX(AI:AI,MATCH(AI172,$AA:$AA,0)+11)+INDEX(AI:AI,MATCH(AI172,$AA:$AA,0)+12)+INDEX(AI:AI,MATCH(AI172,$AA:$AA,0)+13))</f>
        <v>203</v>
      </c>
      <c r="AJ177" s="376"/>
      <c r="AK177" s="375">
        <f>ABS(INDEX(AK:AK,MATCH(AK172,$AA:$AA,0)+11)+INDEX(AK:AK,MATCH(AK172,$AA:$AA,0)+12)+INDEX(AK:AK,MATCH(AK172,$AA:$AA,0)+13))</f>
        <v>198</v>
      </c>
      <c r="AL177" s="376"/>
      <c r="AM177" s="375">
        <f>ABS(INDEX(AM:AM,MATCH(AM172,$AA:$AA,0)+11)+INDEX(AM:AM,MATCH(AM172,$AA:$AA,0)+12)+INDEX(AM:AM,MATCH(AM172,$AA:$AA,0)+13))</f>
        <v>196</v>
      </c>
      <c r="AN177" s="376"/>
      <c r="AO177" s="375">
        <f>ABS(INDEX(AO:AO,MATCH(AO172,$AA:$AA,0)+11)+INDEX(AO:AO,MATCH(AO172,$AA:$AA,0)+12)+INDEX(AO:AO,MATCH(AO172,$AA:$AA,0)+13))</f>
        <v>178</v>
      </c>
      <c r="AP177" s="376"/>
      <c r="AQ177" s="375">
        <f>ABS(INDEX(AQ:AQ,MATCH(AQ172,$AA:$AA,0)+11)+INDEX(AQ:AQ,MATCH(AQ172,$AA:$AA,0)+12)+INDEX(AQ:AQ,MATCH(AQ172,$AA:$AA,0)+13))</f>
        <v>219</v>
      </c>
      <c r="AR177" s="376"/>
      <c r="AS177" s="375">
        <f>ABS(INDEX(AS:AS,MATCH(AS172,$AA:$AA,0)+11)+INDEX(AS:AS,MATCH(AS172,$AA:$AA,0)+12)+INDEX(AS:AS,MATCH(AS172,$AA:$AA,0)+13))</f>
        <v>200</v>
      </c>
      <c r="AT177" s="376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6" t="str">
        <f t="shared" si="216"/>
        <v>Spieler 4</v>
      </c>
      <c r="C178" s="367" t="str">
        <f t="shared" si="217"/>
        <v/>
      </c>
      <c r="D178" s="340">
        <f>IF(AC178=301,"",AC178)</f>
        <v>204</v>
      </c>
      <c r="E178" s="340" t="str">
        <f>IF(AD178=0,"",AD178)</f>
        <v/>
      </c>
      <c r="F178" s="340">
        <f>IF(AE178=301,"",AE178)</f>
        <v>166</v>
      </c>
      <c r="G178" s="340" t="str">
        <f>IF(AF178=0,"",AF178)</f>
        <v/>
      </c>
      <c r="H178" s="340">
        <f>IF(AG178=301,"",AG178)</f>
        <v>182</v>
      </c>
      <c r="I178" s="340" t="str">
        <f>IF(AH178=0,"",AH178)</f>
        <v/>
      </c>
      <c r="J178" s="340">
        <f>IF(AI178=301,"",AI178)</f>
        <v>172</v>
      </c>
      <c r="K178" s="340" t="str">
        <f>IF(AJ178=0,"",AJ178)</f>
        <v/>
      </c>
      <c r="L178" s="340">
        <f>IF(AK178=301,"",AK178)</f>
        <v>223</v>
      </c>
      <c r="M178" s="340" t="str">
        <f>IF(AL178=0,"",AL178)</f>
        <v/>
      </c>
      <c r="N178" s="340">
        <f>IF(AM178=301,"",AM178)</f>
        <v>230</v>
      </c>
      <c r="O178" s="340" t="str">
        <f>IF(AN178=0,"",AN178)</f>
        <v/>
      </c>
      <c r="P178" s="340">
        <f>IF(AO178=301,"",AO178)</f>
        <v>252</v>
      </c>
      <c r="Q178" s="340" t="str">
        <f>IF(AP178=0,"",AP178)</f>
        <v/>
      </c>
      <c r="R178" s="340">
        <f>IF(AQ178=301,"",AQ178)</f>
        <v>212</v>
      </c>
      <c r="S178" s="340" t="str">
        <f>IF(AR178=0,"",AR178)</f>
        <v/>
      </c>
      <c r="T178" s="340">
        <f>IF(AS178=301,"",AS178)</f>
        <v>216</v>
      </c>
      <c r="U178" s="340" t="str">
        <f>IF(AT178=0,"",AT178)</f>
        <v/>
      </c>
      <c r="V178" s="341"/>
      <c r="W178" s="341"/>
      <c r="AA178" s="91" t="s">
        <v>11</v>
      </c>
      <c r="AB178" s="92"/>
      <c r="AC178" s="375">
        <f>ABS(INDEX(AC:AC,MATCH(AC172,$AA:$AA,0)+14)+INDEX(AC:AC,MATCH(AC172,$AA:$AA,0)+15)+INDEX(AC:AC,MATCH(AC172,$AA:$AA,0)+16))</f>
        <v>204</v>
      </c>
      <c r="AD178" s="376"/>
      <c r="AE178" s="375">
        <f>ABS(INDEX(AE:AE,MATCH(AE172,$AA:$AA,0)+14)+INDEX(AE:AE,MATCH(AE172,$AA:$AA,0)+15)+INDEX(AE:AE,MATCH(AE172,$AA:$AA,0)+16))</f>
        <v>166</v>
      </c>
      <c r="AF178" s="376"/>
      <c r="AG178" s="375">
        <f>ABS(INDEX(AG:AG,MATCH(AG172,$AA:$AA,0)+14)+INDEX(AG:AG,MATCH(AG172,$AA:$AA,0)+15)+INDEX(AG:AG,MATCH(AG172,$AA:$AA,0)+16))</f>
        <v>182</v>
      </c>
      <c r="AH178" s="376"/>
      <c r="AI178" s="375">
        <f>ABS(INDEX(AI:AI,MATCH(AI172,$AA:$AA,0)+14)+INDEX(AI:AI,MATCH(AI172,$AA:$AA,0)+15)+INDEX(AI:AI,MATCH(AI172,$AA:$AA,0)+16))</f>
        <v>172</v>
      </c>
      <c r="AJ178" s="376"/>
      <c r="AK178" s="375">
        <f>ABS(INDEX(AK:AK,MATCH(AK172,$AA:$AA,0)+14)+INDEX(AK:AK,MATCH(AK172,$AA:$AA,0)+15)+INDEX(AK:AK,MATCH(AK172,$AA:$AA,0)+16))</f>
        <v>223</v>
      </c>
      <c r="AL178" s="376"/>
      <c r="AM178" s="375">
        <f>ABS(INDEX(AM:AM,MATCH(AM172,$AA:$AA,0)+14)+INDEX(AM:AM,MATCH(AM172,$AA:$AA,0)+15)+INDEX(AM:AM,MATCH(AM172,$AA:$AA,0)+16))</f>
        <v>230</v>
      </c>
      <c r="AN178" s="376"/>
      <c r="AO178" s="375">
        <f>ABS(INDEX(AO:AO,MATCH(AO172,$AA:$AA,0)+14)+INDEX(AO:AO,MATCH(AO172,$AA:$AA,0)+15)+INDEX(AO:AO,MATCH(AO172,$AA:$AA,0)+16))</f>
        <v>252</v>
      </c>
      <c r="AP178" s="376"/>
      <c r="AQ178" s="375">
        <f>ABS(INDEX(AQ:AQ,MATCH(AQ172,$AA:$AA,0)+14)+INDEX(AQ:AQ,MATCH(AQ172,$AA:$AA,0)+15)+INDEX(AQ:AQ,MATCH(AQ172,$AA:$AA,0)+16))</f>
        <v>212</v>
      </c>
      <c r="AR178" s="376"/>
      <c r="AS178" s="375">
        <f>ABS(INDEX(AS:AS,MATCH(AS172,$AA:$AA,0)+14)+INDEX(AS:AS,MATCH(AS172,$AA:$AA,0)+15)+INDEX(AS:AS,MATCH(AS172,$AA:$AA,0)+16))</f>
        <v>216</v>
      </c>
      <c r="AT178" s="376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5" t="str">
        <f t="shared" si="216"/>
        <v>Gesamt</v>
      </c>
      <c r="C179" s="356" t="str">
        <f t="shared" si="217"/>
        <v/>
      </c>
      <c r="D179" s="339">
        <f>IF(AC179=1505,"",AC179)</f>
        <v>912</v>
      </c>
      <c r="E179" s="339" t="str">
        <f>IF(AD179=0,"",AD179)</f>
        <v/>
      </c>
      <c r="F179" s="339">
        <f>IF(AE179=1505,"",AE179)</f>
        <v>625</v>
      </c>
      <c r="G179" s="339" t="str">
        <f>IF(AF179=0,"",AF179)</f>
        <v/>
      </c>
      <c r="H179" s="339">
        <f>IF(AG179=1505,"",AG179)</f>
        <v>879</v>
      </c>
      <c r="I179" s="339" t="str">
        <f>IF(AH179=0,"",AH179)</f>
        <v/>
      </c>
      <c r="J179" s="339">
        <f>IF(AI179=1505,"",AI179)</f>
        <v>764</v>
      </c>
      <c r="K179" s="339" t="str">
        <f>IF(AJ179=0,"",AJ179)</f>
        <v/>
      </c>
      <c r="L179" s="339">
        <f>IF(AK179=1505,"",AK179)</f>
        <v>817</v>
      </c>
      <c r="M179" s="339" t="str">
        <f>IF(AL179=0,"",AL179)</f>
        <v/>
      </c>
      <c r="N179" s="339">
        <f>IF(AM179=1505,"",AM179)</f>
        <v>861</v>
      </c>
      <c r="O179" s="339" t="str">
        <f>IF(AN179=0,"",AN179)</f>
        <v/>
      </c>
      <c r="P179" s="339">
        <f>IF(AO179=1505,"",AO179)</f>
        <v>771</v>
      </c>
      <c r="Q179" s="339" t="str">
        <f>IF(AP179=0,"",AP179)</f>
        <v/>
      </c>
      <c r="R179" s="339">
        <f>IF(AQ179=1505,"",AQ179)</f>
        <v>792</v>
      </c>
      <c r="S179" s="339" t="str">
        <f>IF(AR179=0,"",AR179)</f>
        <v/>
      </c>
      <c r="T179" s="339">
        <f>IF(AS179=1505,"",AS179)</f>
        <v>755</v>
      </c>
      <c r="U179" s="339" t="str">
        <f>IF(AT179=0,"",AT179)</f>
        <v/>
      </c>
      <c r="V179" s="292"/>
      <c r="W179" s="292"/>
      <c r="AA179" s="93" t="s">
        <v>1799</v>
      </c>
      <c r="AB179" s="94"/>
      <c r="AC179" s="355">
        <f>SUM(AC175:AC178)</f>
        <v>912</v>
      </c>
      <c r="AD179" s="356"/>
      <c r="AE179" s="355">
        <f>SUM(AE175:AE178)</f>
        <v>625</v>
      </c>
      <c r="AF179" s="356"/>
      <c r="AG179" s="355">
        <f>SUM(AG175:AG178)</f>
        <v>879</v>
      </c>
      <c r="AH179" s="356"/>
      <c r="AI179" s="355">
        <f>SUM(AI175:AI178)</f>
        <v>764</v>
      </c>
      <c r="AJ179" s="356"/>
      <c r="AK179" s="355">
        <f>SUM(AK175:AK178)</f>
        <v>817</v>
      </c>
      <c r="AL179" s="356"/>
      <c r="AM179" s="355">
        <f>SUM(AM175:AM178)</f>
        <v>861</v>
      </c>
      <c r="AN179" s="356"/>
      <c r="AO179" s="355">
        <f>SUM(AO175:AO178)</f>
        <v>771</v>
      </c>
      <c r="AP179" s="356"/>
      <c r="AQ179" s="355">
        <f>SUM(AQ175:AQ178)</f>
        <v>792</v>
      </c>
      <c r="AR179" s="356"/>
      <c r="AS179" s="355">
        <f>SUM(AS175:AS178)</f>
        <v>755</v>
      </c>
      <c r="AT179" s="356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0" t="str">
        <f>AE181</f>
        <v>Bayernliga Herren</v>
      </c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48"/>
      <c r="S181" s="49" t="s">
        <v>1794</v>
      </c>
      <c r="T181" s="50"/>
      <c r="U181" s="361" t="str">
        <f>AT181</f>
        <v>12.10./13.10.</v>
      </c>
      <c r="V181" s="362"/>
      <c r="W181" s="363"/>
      <c r="X181" s="364"/>
      <c r="Y181" s="365"/>
      <c r="Z181" s="365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1" t="str">
        <f>VLOOKUP(AS182,Spielorte!$A$1:$C$6,2)</f>
        <v>12.10./13.10.</v>
      </c>
      <c r="AU181" s="362"/>
      <c r="AV181" s="363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59" t="str">
        <f>AE182</f>
        <v>Unterföhring Dreambowl Palace</v>
      </c>
      <c r="G182" s="359"/>
      <c r="H182" s="359"/>
      <c r="I182" s="359"/>
      <c r="J182" s="359"/>
      <c r="K182" s="359"/>
      <c r="L182" s="359"/>
      <c r="M182" s="359"/>
      <c r="N182" s="359"/>
      <c r="O182" s="359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5" t="s">
        <v>1800</v>
      </c>
      <c r="E185" s="356"/>
      <c r="F185" s="355" t="s">
        <v>1801</v>
      </c>
      <c r="G185" s="356"/>
      <c r="H185" s="355" t="s">
        <v>1802</v>
      </c>
      <c r="I185" s="356"/>
      <c r="J185" s="355" t="s">
        <v>1803</v>
      </c>
      <c r="K185" s="356"/>
      <c r="L185" s="355" t="s">
        <v>1804</v>
      </c>
      <c r="M185" s="356"/>
      <c r="N185" s="355" t="s">
        <v>1805</v>
      </c>
      <c r="O185" s="356"/>
      <c r="P185" s="355" t="s">
        <v>1806</v>
      </c>
      <c r="Q185" s="356"/>
      <c r="R185" s="355" t="s">
        <v>1807</v>
      </c>
      <c r="S185" s="356"/>
      <c r="T185" s="355" t="s">
        <v>1808</v>
      </c>
      <c r="U185" s="356"/>
      <c r="V185" s="357" t="s">
        <v>1799</v>
      </c>
      <c r="W185" s="358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68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49">
        <f>IF(AD187="","",AD187)</f>
        <v>0</v>
      </c>
      <c r="F187" s="75">
        <f t="shared" ref="F187:F200" si="220">IF(AE187=0,"",AE187)</f>
        <v>145</v>
      </c>
      <c r="G187" s="349">
        <f>IF(AF187="","",AF187)</f>
        <v>0</v>
      </c>
      <c r="H187" s="75">
        <f t="shared" ref="H187:H200" si="221">IF(AG187=0,"",AG187)</f>
        <v>148</v>
      </c>
      <c r="I187" s="349">
        <f>IF(AH187="","",AH187)</f>
        <v>0</v>
      </c>
      <c r="J187" s="75">
        <f t="shared" ref="J187:J200" si="222">IF(AI187=0,"",AI187)</f>
        <v>163</v>
      </c>
      <c r="K187" s="349">
        <f>IF(AJ187="","",AJ187)</f>
        <v>0</v>
      </c>
      <c r="L187" s="75">
        <f t="shared" ref="L187:L200" si="223">IF(AK187=0,"",AK187)</f>
        <v>125</v>
      </c>
      <c r="M187" s="349">
        <f>IF(AL187="","",AL187)</f>
        <v>0</v>
      </c>
      <c r="N187" s="75">
        <f>IF(AM187=0,"",AM187)</f>
        <v>191</v>
      </c>
      <c r="O187" s="349">
        <f>IF(AN187="","",AN187)</f>
        <v>0</v>
      </c>
      <c r="P187" s="75">
        <f t="shared" ref="P187:P200" si="224">IF(AO187=0,"",AO187)</f>
        <v>166</v>
      </c>
      <c r="Q187" s="349">
        <f>IF(AP187="","",AP187)</f>
        <v>0</v>
      </c>
      <c r="R187" s="75">
        <f t="shared" ref="R187:R200" si="225">IF(AQ187=0,"",AQ187)</f>
        <v>168</v>
      </c>
      <c r="S187" s="349">
        <f>IF(AR187="","",AR187)</f>
        <v>0</v>
      </c>
      <c r="T187" s="75">
        <f t="shared" ref="T187:T200" si="226">IF(AS187=0,"",AS187)</f>
        <v>159</v>
      </c>
      <c r="U187" s="349">
        <f>IF(AT187="","",AT187)</f>
        <v>0</v>
      </c>
      <c r="V187" s="75">
        <f t="shared" ref="V187:V200" si="227">IF(AU187=0,"",AU187)</f>
        <v>1434</v>
      </c>
      <c r="W187" s="349">
        <f>IF(AV187="","",AV187)</f>
        <v>0</v>
      </c>
      <c r="Z187" s="352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69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50"/>
      <c r="F188" s="78" t="str">
        <f t="shared" si="220"/>
        <v/>
      </c>
      <c r="G188" s="350"/>
      <c r="H188" s="78" t="str">
        <f t="shared" si="221"/>
        <v/>
      </c>
      <c r="I188" s="350"/>
      <c r="J188" s="78" t="str">
        <f t="shared" si="222"/>
        <v/>
      </c>
      <c r="K188" s="350"/>
      <c r="L188" s="78" t="str">
        <f t="shared" si="223"/>
        <v/>
      </c>
      <c r="M188" s="350"/>
      <c r="N188" s="78" t="str">
        <f t="shared" ref="N188:N200" si="242">IF(AM188=0,"",AM188)</f>
        <v/>
      </c>
      <c r="O188" s="350"/>
      <c r="P188" s="78" t="str">
        <f t="shared" si="224"/>
        <v/>
      </c>
      <c r="Q188" s="350"/>
      <c r="R188" s="78" t="str">
        <f t="shared" si="225"/>
        <v/>
      </c>
      <c r="S188" s="350"/>
      <c r="T188" s="78" t="str">
        <f t="shared" si="226"/>
        <v/>
      </c>
      <c r="U188" s="350"/>
      <c r="V188" s="78" t="str">
        <f t="shared" si="227"/>
        <v/>
      </c>
      <c r="W188" s="350"/>
      <c r="Z188" s="353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0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1"/>
      <c r="F189" s="69" t="str">
        <f t="shared" si="220"/>
        <v/>
      </c>
      <c r="G189" s="351"/>
      <c r="H189" s="69" t="str">
        <f t="shared" si="221"/>
        <v/>
      </c>
      <c r="I189" s="351"/>
      <c r="J189" s="69" t="str">
        <f t="shared" si="222"/>
        <v/>
      </c>
      <c r="K189" s="351"/>
      <c r="L189" s="69" t="str">
        <f t="shared" si="223"/>
        <v/>
      </c>
      <c r="M189" s="351"/>
      <c r="N189" s="69" t="str">
        <f t="shared" si="242"/>
        <v/>
      </c>
      <c r="O189" s="351"/>
      <c r="P189" s="69" t="str">
        <f t="shared" si="224"/>
        <v/>
      </c>
      <c r="Q189" s="351"/>
      <c r="R189" s="69" t="str">
        <f t="shared" si="225"/>
        <v/>
      </c>
      <c r="S189" s="351"/>
      <c r="T189" s="69" t="str">
        <f t="shared" si="226"/>
        <v/>
      </c>
      <c r="U189" s="351"/>
      <c r="V189" s="69" t="str">
        <f t="shared" si="227"/>
        <v/>
      </c>
      <c r="W189" s="351"/>
      <c r="Z189" s="354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68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49">
        <f>IF(AD190="","",AD190)</f>
        <v>0</v>
      </c>
      <c r="F190" s="75">
        <f t="shared" si="220"/>
        <v>138</v>
      </c>
      <c r="G190" s="349">
        <f>IF(AF190="","",AF190)</f>
        <v>0</v>
      </c>
      <c r="H190" s="75">
        <f t="shared" si="221"/>
        <v>138</v>
      </c>
      <c r="I190" s="349">
        <f>IF(AH190="","",AH190)</f>
        <v>0</v>
      </c>
      <c r="J190" s="75">
        <f t="shared" si="222"/>
        <v>156</v>
      </c>
      <c r="K190" s="349">
        <f>IF(AJ190="","",AJ190)</f>
        <v>0</v>
      </c>
      <c r="L190" s="75">
        <f t="shared" si="223"/>
        <v>185</v>
      </c>
      <c r="M190" s="349">
        <f>IF(AL190="","",AL190)</f>
        <v>1</v>
      </c>
      <c r="N190" s="75">
        <f t="shared" si="242"/>
        <v>193</v>
      </c>
      <c r="O190" s="349">
        <f>IF(AN190="","",AN190)</f>
        <v>0</v>
      </c>
      <c r="P190" s="75">
        <f t="shared" si="224"/>
        <v>170</v>
      </c>
      <c r="Q190" s="349">
        <f>IF(AP190="","",AP190)</f>
        <v>0</v>
      </c>
      <c r="R190" s="75">
        <f t="shared" si="225"/>
        <v>169</v>
      </c>
      <c r="S190" s="349">
        <f>IF(AR190="","",AR190)</f>
        <v>1</v>
      </c>
      <c r="T190" s="75">
        <f t="shared" si="226"/>
        <v>201</v>
      </c>
      <c r="U190" s="349">
        <f>IF(AT190="","",AT190)</f>
        <v>1</v>
      </c>
      <c r="V190" s="75">
        <f t="shared" si="227"/>
        <v>1551</v>
      </c>
      <c r="W190" s="349">
        <f>IF(AV190="","",AV190)</f>
        <v>3</v>
      </c>
      <c r="Z190" s="352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69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50"/>
      <c r="F191" s="78" t="str">
        <f t="shared" si="220"/>
        <v/>
      </c>
      <c r="G191" s="350"/>
      <c r="H191" s="78" t="str">
        <f t="shared" si="221"/>
        <v/>
      </c>
      <c r="I191" s="350"/>
      <c r="J191" s="78" t="str">
        <f t="shared" si="222"/>
        <v/>
      </c>
      <c r="K191" s="350"/>
      <c r="L191" s="78" t="str">
        <f t="shared" si="223"/>
        <v/>
      </c>
      <c r="M191" s="350"/>
      <c r="N191" s="78" t="str">
        <f t="shared" si="242"/>
        <v/>
      </c>
      <c r="O191" s="350"/>
      <c r="P191" s="78" t="str">
        <f t="shared" si="224"/>
        <v/>
      </c>
      <c r="Q191" s="350"/>
      <c r="R191" s="78" t="str">
        <f t="shared" si="225"/>
        <v/>
      </c>
      <c r="S191" s="350"/>
      <c r="T191" s="78" t="str">
        <f t="shared" si="226"/>
        <v/>
      </c>
      <c r="U191" s="350"/>
      <c r="V191" s="78" t="str">
        <f t="shared" si="227"/>
        <v/>
      </c>
      <c r="W191" s="350"/>
      <c r="Z191" s="353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0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1"/>
      <c r="F192" s="69" t="str">
        <f t="shared" si="220"/>
        <v/>
      </c>
      <c r="G192" s="351"/>
      <c r="H192" s="69" t="str">
        <f t="shared" si="221"/>
        <v/>
      </c>
      <c r="I192" s="351"/>
      <c r="J192" s="69" t="str">
        <f t="shared" si="222"/>
        <v/>
      </c>
      <c r="K192" s="351"/>
      <c r="L192" s="69" t="str">
        <f t="shared" si="223"/>
        <v/>
      </c>
      <c r="M192" s="351"/>
      <c r="N192" s="69" t="str">
        <f t="shared" si="242"/>
        <v/>
      </c>
      <c r="O192" s="351"/>
      <c r="P192" s="69" t="str">
        <f t="shared" si="224"/>
        <v/>
      </c>
      <c r="Q192" s="351"/>
      <c r="R192" s="69" t="str">
        <f t="shared" si="225"/>
        <v/>
      </c>
      <c r="S192" s="351"/>
      <c r="T192" s="69" t="str">
        <f t="shared" si="226"/>
        <v/>
      </c>
      <c r="U192" s="351"/>
      <c r="V192" s="69" t="str">
        <f t="shared" si="227"/>
        <v/>
      </c>
      <c r="W192" s="351"/>
      <c r="Z192" s="354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68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49">
        <f>IF(AD193="","",AD193)</f>
        <v>1</v>
      </c>
      <c r="F193" s="75">
        <f t="shared" si="220"/>
        <v>176</v>
      </c>
      <c r="G193" s="349">
        <f>IF(AF193="","",AF193)</f>
        <v>1</v>
      </c>
      <c r="H193" s="75">
        <f t="shared" si="221"/>
        <v>168</v>
      </c>
      <c r="I193" s="349">
        <f>IF(AH193="","",AH193)</f>
        <v>1</v>
      </c>
      <c r="J193" s="75">
        <f t="shared" si="222"/>
        <v>177</v>
      </c>
      <c r="K193" s="349">
        <f>IF(AJ193="","",AJ193)</f>
        <v>0</v>
      </c>
      <c r="L193" s="75">
        <f t="shared" si="223"/>
        <v>200</v>
      </c>
      <c r="M193" s="349">
        <f>IF(AL193="","",AL193)</f>
        <v>0</v>
      </c>
      <c r="N193" s="75">
        <f t="shared" si="242"/>
        <v>214</v>
      </c>
      <c r="O193" s="349">
        <f>IF(AN193="","",AN193)</f>
        <v>1</v>
      </c>
      <c r="P193" s="75">
        <f t="shared" si="224"/>
        <v>183</v>
      </c>
      <c r="Q193" s="349">
        <f>IF(AP193="","",AP193)</f>
        <v>1</v>
      </c>
      <c r="R193" s="75">
        <f t="shared" si="225"/>
        <v>169</v>
      </c>
      <c r="S193" s="349">
        <f>IF(AR193="","",AR193)</f>
        <v>1</v>
      </c>
      <c r="T193" s="75">
        <f t="shared" si="226"/>
        <v>273</v>
      </c>
      <c r="U193" s="349">
        <f>IF(AT193="","",AT193)</f>
        <v>1</v>
      </c>
      <c r="V193" s="75">
        <f t="shared" si="227"/>
        <v>1741</v>
      </c>
      <c r="W193" s="349">
        <f>IF(AV193="","",AV193)</f>
        <v>7</v>
      </c>
      <c r="Z193" s="352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69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50"/>
      <c r="F194" s="78" t="str">
        <f t="shared" si="220"/>
        <v/>
      </c>
      <c r="G194" s="350"/>
      <c r="H194" s="78" t="str">
        <f t="shared" si="221"/>
        <v/>
      </c>
      <c r="I194" s="350"/>
      <c r="J194" s="78" t="str">
        <f t="shared" si="222"/>
        <v/>
      </c>
      <c r="K194" s="350"/>
      <c r="L194" s="78" t="str">
        <f t="shared" si="223"/>
        <v/>
      </c>
      <c r="M194" s="350"/>
      <c r="N194" s="78" t="str">
        <f t="shared" si="242"/>
        <v/>
      </c>
      <c r="O194" s="350"/>
      <c r="P194" s="78" t="str">
        <f t="shared" si="224"/>
        <v/>
      </c>
      <c r="Q194" s="350"/>
      <c r="R194" s="78" t="str">
        <f t="shared" si="225"/>
        <v/>
      </c>
      <c r="S194" s="350"/>
      <c r="T194" s="78" t="str">
        <f t="shared" si="226"/>
        <v/>
      </c>
      <c r="U194" s="350"/>
      <c r="V194" s="78" t="str">
        <f t="shared" si="227"/>
        <v/>
      </c>
      <c r="W194" s="350"/>
      <c r="Z194" s="353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0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1"/>
      <c r="F195" s="69" t="str">
        <f t="shared" si="220"/>
        <v/>
      </c>
      <c r="G195" s="351"/>
      <c r="H195" s="69" t="str">
        <f t="shared" si="221"/>
        <v/>
      </c>
      <c r="I195" s="351"/>
      <c r="J195" s="69" t="str">
        <f t="shared" si="222"/>
        <v/>
      </c>
      <c r="K195" s="351"/>
      <c r="L195" s="69" t="str">
        <f t="shared" si="223"/>
        <v/>
      </c>
      <c r="M195" s="351"/>
      <c r="N195" s="69" t="str">
        <f t="shared" si="242"/>
        <v/>
      </c>
      <c r="O195" s="351"/>
      <c r="P195" s="69" t="str">
        <f t="shared" si="224"/>
        <v/>
      </c>
      <c r="Q195" s="351"/>
      <c r="R195" s="69" t="str">
        <f t="shared" si="225"/>
        <v/>
      </c>
      <c r="S195" s="351"/>
      <c r="T195" s="69" t="str">
        <f t="shared" si="226"/>
        <v/>
      </c>
      <c r="U195" s="351"/>
      <c r="V195" s="69" t="str">
        <f t="shared" si="227"/>
        <v/>
      </c>
      <c r="W195" s="351"/>
      <c r="Z195" s="354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68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49">
        <f>IF(AD196="","",AD196)</f>
        <v>0</v>
      </c>
      <c r="F196" s="75">
        <f t="shared" si="220"/>
        <v>166</v>
      </c>
      <c r="G196" s="349">
        <f>IF(AF196="","",AF196)</f>
        <v>0</v>
      </c>
      <c r="H196" s="75">
        <f t="shared" si="221"/>
        <v>166</v>
      </c>
      <c r="I196" s="349">
        <f>IF(AH196="","",AH196)</f>
        <v>0</v>
      </c>
      <c r="J196" s="75">
        <f t="shared" si="222"/>
        <v>157</v>
      </c>
      <c r="K196" s="349">
        <f>IF(AJ196="","",AJ196)</f>
        <v>0</v>
      </c>
      <c r="L196" s="75">
        <f t="shared" si="223"/>
        <v>170</v>
      </c>
      <c r="M196" s="349">
        <f>IF(AL196="","",AL196)</f>
        <v>0</v>
      </c>
      <c r="N196" s="75">
        <f t="shared" si="242"/>
        <v>182</v>
      </c>
      <c r="O196" s="349">
        <f>IF(AN196="","",AN196)</f>
        <v>0</v>
      </c>
      <c r="P196" s="75">
        <f t="shared" si="224"/>
        <v>189</v>
      </c>
      <c r="Q196" s="349">
        <f>IF(AP196="","",AP196)</f>
        <v>1</v>
      </c>
      <c r="R196" s="75">
        <f t="shared" si="225"/>
        <v>192</v>
      </c>
      <c r="S196" s="349">
        <f>IF(AR196="","",AR196)</f>
        <v>1</v>
      </c>
      <c r="T196" s="75">
        <f t="shared" si="226"/>
        <v>136</v>
      </c>
      <c r="U196" s="349">
        <f>IF(AT196="","",AT196)</f>
        <v>0</v>
      </c>
      <c r="V196" s="75">
        <f t="shared" si="227"/>
        <v>1528</v>
      </c>
      <c r="W196" s="349">
        <f>IF(AV196="","",AV196)</f>
        <v>2</v>
      </c>
      <c r="Z196" s="352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69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50"/>
      <c r="F197" s="78" t="str">
        <f t="shared" si="220"/>
        <v/>
      </c>
      <c r="G197" s="350"/>
      <c r="H197" s="78" t="str">
        <f t="shared" si="221"/>
        <v/>
      </c>
      <c r="I197" s="350"/>
      <c r="J197" s="78" t="str">
        <f t="shared" si="222"/>
        <v/>
      </c>
      <c r="K197" s="350"/>
      <c r="L197" s="78" t="str">
        <f t="shared" si="223"/>
        <v/>
      </c>
      <c r="M197" s="350"/>
      <c r="N197" s="78" t="str">
        <f t="shared" si="242"/>
        <v/>
      </c>
      <c r="O197" s="350"/>
      <c r="P197" s="78" t="str">
        <f t="shared" si="224"/>
        <v/>
      </c>
      <c r="Q197" s="350"/>
      <c r="R197" s="78" t="str">
        <f t="shared" si="225"/>
        <v/>
      </c>
      <c r="S197" s="350"/>
      <c r="T197" s="78" t="str">
        <f t="shared" si="226"/>
        <v/>
      </c>
      <c r="U197" s="350"/>
      <c r="V197" s="78" t="str">
        <f t="shared" si="227"/>
        <v/>
      </c>
      <c r="W197" s="350"/>
      <c r="Z197" s="353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0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1"/>
      <c r="F198" s="69" t="str">
        <f t="shared" si="220"/>
        <v/>
      </c>
      <c r="G198" s="351"/>
      <c r="H198" s="69" t="str">
        <f t="shared" si="221"/>
        <v/>
      </c>
      <c r="I198" s="351"/>
      <c r="J198" s="69" t="str">
        <f t="shared" si="222"/>
        <v/>
      </c>
      <c r="K198" s="351"/>
      <c r="L198" s="69" t="str">
        <f t="shared" si="223"/>
        <v/>
      </c>
      <c r="M198" s="351"/>
      <c r="N198" s="69" t="str">
        <f t="shared" si="242"/>
        <v/>
      </c>
      <c r="O198" s="351"/>
      <c r="P198" s="69" t="str">
        <f t="shared" si="224"/>
        <v/>
      </c>
      <c r="Q198" s="351"/>
      <c r="R198" s="69" t="str">
        <f t="shared" si="225"/>
        <v/>
      </c>
      <c r="S198" s="351"/>
      <c r="T198" s="69" t="str">
        <f t="shared" si="226"/>
        <v/>
      </c>
      <c r="U198" s="351"/>
      <c r="V198" s="69" t="str">
        <f t="shared" si="227"/>
        <v/>
      </c>
      <c r="W198" s="351"/>
      <c r="Z198" s="354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47">
        <f t="shared" ref="D202:M204" si="255">IF(AC202=0,"",AC202)</f>
        <v>4</v>
      </c>
      <c r="E202" s="347" t="str">
        <f t="shared" si="255"/>
        <v/>
      </c>
      <c r="F202" s="347">
        <f t="shared" si="255"/>
        <v>6</v>
      </c>
      <c r="G202" s="347" t="str">
        <f t="shared" si="255"/>
        <v/>
      </c>
      <c r="H202" s="347">
        <f t="shared" si="255"/>
        <v>10</v>
      </c>
      <c r="I202" s="347" t="str">
        <f t="shared" si="255"/>
        <v/>
      </c>
      <c r="J202" s="347">
        <f t="shared" si="255"/>
        <v>2</v>
      </c>
      <c r="K202" s="347" t="str">
        <f t="shared" si="255"/>
        <v/>
      </c>
      <c r="L202" s="347">
        <f t="shared" si="255"/>
        <v>5</v>
      </c>
      <c r="M202" s="347" t="str">
        <f t="shared" si="255"/>
        <v/>
      </c>
      <c r="N202" s="347">
        <f t="shared" ref="N202:U204" si="256">IF(AM202=0,"",AM202)</f>
        <v>1</v>
      </c>
      <c r="O202" s="347" t="str">
        <f t="shared" si="256"/>
        <v/>
      </c>
      <c r="P202" s="347">
        <f t="shared" si="256"/>
        <v>9</v>
      </c>
      <c r="Q202" s="347" t="str">
        <f t="shared" si="256"/>
        <v/>
      </c>
      <c r="R202" s="347">
        <f t="shared" si="256"/>
        <v>8</v>
      </c>
      <c r="S202" s="347" t="str">
        <f t="shared" si="256"/>
        <v/>
      </c>
      <c r="T202" s="347">
        <f t="shared" si="256"/>
        <v>3</v>
      </c>
      <c r="U202" s="347" t="str">
        <f t="shared" si="256"/>
        <v/>
      </c>
      <c r="V202" s="348"/>
      <c r="W202" s="348"/>
      <c r="AA202" s="88" t="s">
        <v>1797</v>
      </c>
      <c r="AB202" s="89" t="s">
        <v>1798</v>
      </c>
      <c r="AC202" s="371">
        <f>VLOOKUP($AA182,Schlüssel!$A$5:$K$14,3)</f>
        <v>4</v>
      </c>
      <c r="AD202" s="372"/>
      <c r="AE202" s="371">
        <f>VLOOKUP($AA182,Schlüssel!$A$5:$K$14,4)</f>
        <v>6</v>
      </c>
      <c r="AF202" s="372"/>
      <c r="AG202" s="371">
        <f>VLOOKUP($AA182,Schlüssel!$A$5:$K$14,5)</f>
        <v>10</v>
      </c>
      <c r="AH202" s="372"/>
      <c r="AI202" s="371">
        <f>VLOOKUP($AA182,Schlüssel!$A$5:$K$14,6)</f>
        <v>2</v>
      </c>
      <c r="AJ202" s="372"/>
      <c r="AK202" s="371">
        <f>VLOOKUP($AA182,Schlüssel!$A$5:$K$14,7)</f>
        <v>5</v>
      </c>
      <c r="AL202" s="372"/>
      <c r="AM202" s="371">
        <f>VLOOKUP($AA182,Schlüssel!$A$5:$K$14,8)</f>
        <v>1</v>
      </c>
      <c r="AN202" s="372"/>
      <c r="AO202" s="371">
        <f>VLOOKUP($AA182,Schlüssel!$A$5:$K$14,9)</f>
        <v>9</v>
      </c>
      <c r="AP202" s="372"/>
      <c r="AQ202" s="371">
        <f>VLOOKUP($AA182,Schlüssel!$A$5:$K$14,10)</f>
        <v>8</v>
      </c>
      <c r="AR202" s="372"/>
      <c r="AS202" s="371">
        <f>VLOOKUP($AA182,Schlüssel!$A$5:$K$14,11)</f>
        <v>3</v>
      </c>
      <c r="AT202" s="372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44" t="str">
        <f t="shared" si="255"/>
        <v>SG DJK Rimpar</v>
      </c>
      <c r="E203" s="345" t="str">
        <f t="shared" si="255"/>
        <v/>
      </c>
      <c r="F203" s="344" t="str">
        <f t="shared" si="255"/>
        <v>SG Rottendorf 1</v>
      </c>
      <c r="G203" s="345" t="str">
        <f t="shared" si="255"/>
        <v/>
      </c>
      <c r="H203" s="344" t="str">
        <f t="shared" si="255"/>
        <v>High Roller Rosenheim 1</v>
      </c>
      <c r="I203" s="345" t="str">
        <f t="shared" si="255"/>
        <v/>
      </c>
      <c r="J203" s="344" t="str">
        <f t="shared" si="255"/>
        <v>Bajuwaren München 1</v>
      </c>
      <c r="K203" s="345" t="str">
        <f t="shared" si="255"/>
        <v/>
      </c>
      <c r="L203" s="344" t="str">
        <f t="shared" si="255"/>
        <v>RW Lichtenhof Stein 1</v>
      </c>
      <c r="M203" s="345" t="str">
        <f t="shared" si="255"/>
        <v/>
      </c>
      <c r="N203" s="344" t="str">
        <f t="shared" si="256"/>
        <v>BC Comet Nürnberg</v>
      </c>
      <c r="O203" s="345" t="str">
        <f t="shared" si="256"/>
        <v/>
      </c>
      <c r="P203" s="344" t="str">
        <f t="shared" si="256"/>
        <v>Bowlinghaus Bamberg 1</v>
      </c>
      <c r="Q203" s="345" t="str">
        <f t="shared" si="256"/>
        <v/>
      </c>
      <c r="R203" s="344" t="str">
        <f t="shared" si="256"/>
        <v>BC EMAX Unterföhring 2</v>
      </c>
      <c r="S203" s="345" t="str">
        <f t="shared" si="256"/>
        <v/>
      </c>
      <c r="T203" s="344" t="str">
        <f t="shared" si="256"/>
        <v>BK München 3</v>
      </c>
      <c r="U203" s="345" t="str">
        <f t="shared" si="256"/>
        <v/>
      </c>
      <c r="V203" s="346"/>
      <c r="W203" s="346"/>
      <c r="AA203" s="90"/>
      <c r="AB203" s="86"/>
      <c r="AC203" s="344" t="str">
        <f>VLOOKUP(AC202,Schlüssel!$A$5:$K$14,2)</f>
        <v>SG DJK Rimpar</v>
      </c>
      <c r="AD203" s="345"/>
      <c r="AE203" s="344" t="str">
        <f>VLOOKUP(AE202,Schlüssel!$A$5:$K$14,2)</f>
        <v>SG Rottendorf 1</v>
      </c>
      <c r="AF203" s="345"/>
      <c r="AG203" s="344" t="str">
        <f>VLOOKUP(AG202,Schlüssel!$A$5:$K$14,2)</f>
        <v>High Roller Rosenheim 1</v>
      </c>
      <c r="AH203" s="345"/>
      <c r="AI203" s="344" t="str">
        <f>VLOOKUP(AI202,Schlüssel!$A$5:$K$14,2)</f>
        <v>Bajuwaren München 1</v>
      </c>
      <c r="AJ203" s="345"/>
      <c r="AK203" s="344" t="str">
        <f>VLOOKUP(AK202,Schlüssel!$A$5:$K$14,2)</f>
        <v>RW Lichtenhof Stein 1</v>
      </c>
      <c r="AL203" s="345"/>
      <c r="AM203" s="344" t="str">
        <f>VLOOKUP(AM202,Schlüssel!$A$5:$K$14,2)</f>
        <v>BC Comet Nürnberg</v>
      </c>
      <c r="AN203" s="345"/>
      <c r="AO203" s="344" t="str">
        <f>VLOOKUP(AO202,Schlüssel!$A$5:$K$14,2)</f>
        <v>Bowlinghaus Bamberg 1</v>
      </c>
      <c r="AP203" s="345"/>
      <c r="AQ203" s="344" t="str">
        <f>VLOOKUP(AQ202,Schlüssel!$A$5:$K$14,2)</f>
        <v>BC EMAX Unterföhring 2</v>
      </c>
      <c r="AR203" s="345"/>
      <c r="AS203" s="344" t="str">
        <f>VLOOKUP(AS202,Schlüssel!$A$5:$K$14,2)</f>
        <v>BK München 3</v>
      </c>
      <c r="AT203" s="345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42" t="str">
        <f t="shared" si="255"/>
        <v/>
      </c>
      <c r="E204" s="342" t="str">
        <f t="shared" si="255"/>
        <v/>
      </c>
      <c r="F204" s="342" t="str">
        <f t="shared" si="255"/>
        <v/>
      </c>
      <c r="G204" s="342" t="str">
        <f t="shared" si="255"/>
        <v/>
      </c>
      <c r="H204" s="342" t="str">
        <f t="shared" si="255"/>
        <v/>
      </c>
      <c r="I204" s="342" t="str">
        <f t="shared" si="255"/>
        <v/>
      </c>
      <c r="J204" s="342" t="str">
        <f t="shared" si="255"/>
        <v/>
      </c>
      <c r="K204" s="342" t="str">
        <f t="shared" si="255"/>
        <v/>
      </c>
      <c r="L204" s="342" t="str">
        <f t="shared" si="255"/>
        <v/>
      </c>
      <c r="M204" s="342" t="str">
        <f t="shared" si="255"/>
        <v/>
      </c>
      <c r="N204" s="342" t="str">
        <f t="shared" si="256"/>
        <v/>
      </c>
      <c r="O204" s="342" t="str">
        <f t="shared" si="256"/>
        <v/>
      </c>
      <c r="P204" s="342" t="str">
        <f t="shared" si="256"/>
        <v/>
      </c>
      <c r="Q204" s="342" t="str">
        <f t="shared" si="256"/>
        <v/>
      </c>
      <c r="R204" s="342" t="str">
        <f t="shared" si="256"/>
        <v/>
      </c>
      <c r="S204" s="342" t="str">
        <f t="shared" si="256"/>
        <v/>
      </c>
      <c r="T204" s="342" t="str">
        <f t="shared" si="256"/>
        <v/>
      </c>
      <c r="U204" s="343" t="str">
        <f t="shared" si="256"/>
        <v/>
      </c>
      <c r="V204" s="303"/>
      <c r="W204" s="303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6" t="str">
        <f t="shared" si="253"/>
        <v>Spieler 1</v>
      </c>
      <c r="C205" s="367" t="str">
        <f t="shared" si="254"/>
        <v/>
      </c>
      <c r="D205" s="340">
        <f>IF(AC205=301,"",AC205)</f>
        <v>224</v>
      </c>
      <c r="E205" s="340" t="str">
        <f>IF(AD205=0,"",AD205)</f>
        <v/>
      </c>
      <c r="F205" s="340">
        <f>IF(AE205=301,"",AE205)</f>
        <v>179</v>
      </c>
      <c r="G205" s="340" t="str">
        <f>IF(AF205=0,"",AF205)</f>
        <v/>
      </c>
      <c r="H205" s="340">
        <f>IF(AG205=301,"",AG205)</f>
        <v>217</v>
      </c>
      <c r="I205" s="340" t="str">
        <f>IF(AH205=0,"",AH205)</f>
        <v/>
      </c>
      <c r="J205" s="340">
        <f>IF(AI205=301,"",AI205)</f>
        <v>244</v>
      </c>
      <c r="K205" s="340" t="str">
        <f>IF(AJ205=0,"",AJ205)</f>
        <v/>
      </c>
      <c r="L205" s="340">
        <f>IF(AK205=301,"",AK205)</f>
        <v>210</v>
      </c>
      <c r="M205" s="340" t="str">
        <f>IF(AL205=0,"",AL205)</f>
        <v/>
      </c>
      <c r="N205" s="340">
        <f>IF(AM205=301,"",AM205)</f>
        <v>277</v>
      </c>
      <c r="O205" s="340" t="str">
        <f>IF(AN205=0,"",AN205)</f>
        <v/>
      </c>
      <c r="P205" s="340">
        <f>IF(AO205=301,"",AO205)</f>
        <v>171</v>
      </c>
      <c r="Q205" s="340" t="str">
        <f>IF(AP205=0,"",AP205)</f>
        <v/>
      </c>
      <c r="R205" s="340">
        <f>IF(AQ205=301,"",AQ205)</f>
        <v>182</v>
      </c>
      <c r="S205" s="340" t="str">
        <f>IF(AR205=0,"",AR205)</f>
        <v/>
      </c>
      <c r="T205" s="340">
        <f>IF(AS205=301,"",AS205)</f>
        <v>211</v>
      </c>
      <c r="U205" s="340" t="str">
        <f>IF(AT205=0,"",AT205)</f>
        <v/>
      </c>
      <c r="V205" s="341"/>
      <c r="W205" s="341"/>
      <c r="AA205" s="91" t="s">
        <v>0</v>
      </c>
      <c r="AB205" s="92"/>
      <c r="AC205" s="373">
        <f>ABS(INDEX(AC:AC,MATCH(AC202,$AA:$AA,0)+5)+INDEX(AC:AC,MATCH(AC202,$AA:$AA,0)+6)+INDEX(AC:AC,MATCH(AC202,$AA:$AA,0)+7))</f>
        <v>224</v>
      </c>
      <c r="AD205" s="374"/>
      <c r="AE205" s="373">
        <f>ABS(INDEX(AE:AE,MATCH(AE202,$AA:$AA,0)+5)+INDEX(AE:AE,MATCH(AE202,$AA:$AA,0)+6)+INDEX(AE:AE,MATCH(AE202,$AA:$AA,0)+7))</f>
        <v>179</v>
      </c>
      <c r="AF205" s="374"/>
      <c r="AG205" s="373">
        <f>ABS(INDEX(AG:AG,MATCH(AG202,$AA:$AA,0)+5)+INDEX(AG:AG,MATCH(AG202,$AA:$AA,0)+6)+INDEX(AG:AG,MATCH(AG202,$AA:$AA,0)+7))</f>
        <v>217</v>
      </c>
      <c r="AH205" s="374"/>
      <c r="AI205" s="373">
        <f>ABS(INDEX(AI:AI,MATCH(AI202,$AA:$AA,0)+5)+INDEX(AI:AI,MATCH(AI202,$AA:$AA,0)+6)+INDEX(AI:AI,MATCH(AI202,$AA:$AA,0)+7))</f>
        <v>244</v>
      </c>
      <c r="AJ205" s="374"/>
      <c r="AK205" s="373">
        <f>ABS(INDEX(AK:AK,MATCH(AK202,$AA:$AA,0)+5)+INDEX(AK:AK,MATCH(AK202,$AA:$AA,0)+6)+INDEX(AK:AK,MATCH(AK202,$AA:$AA,0)+7))</f>
        <v>210</v>
      </c>
      <c r="AL205" s="374"/>
      <c r="AM205" s="373">
        <f>ABS(INDEX(AM:AM,MATCH(AM202,$AA:$AA,0)+5)+INDEX(AM:AM,MATCH(AM202,$AA:$AA,0)+6)+INDEX(AM:AM,MATCH(AM202,$AA:$AA,0)+7))</f>
        <v>277</v>
      </c>
      <c r="AN205" s="374"/>
      <c r="AO205" s="373">
        <f>ABS(INDEX(AO:AO,MATCH(AO202,$AA:$AA,0)+5)+INDEX(AO:AO,MATCH(AO202,$AA:$AA,0)+6)+INDEX(AO:AO,MATCH(AO202,$AA:$AA,0)+7))</f>
        <v>171</v>
      </c>
      <c r="AP205" s="374"/>
      <c r="AQ205" s="373">
        <f>ABS(INDEX(AQ:AQ,MATCH(AQ202,$AA:$AA,0)+5)+INDEX(AQ:AQ,MATCH(AQ202,$AA:$AA,0)+6)+INDEX(AQ:AQ,MATCH(AQ202,$AA:$AA,0)+7))</f>
        <v>182</v>
      </c>
      <c r="AR205" s="374"/>
      <c r="AS205" s="373">
        <f>ABS(INDEX(AS:AS,MATCH(AS202,$AA:$AA,0)+5)+INDEX(AS:AS,MATCH(AS202,$AA:$AA,0)+6)+INDEX(AS:AS,MATCH(AS202,$AA:$AA,0)+7))</f>
        <v>211</v>
      </c>
      <c r="AT205" s="374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6" t="str">
        <f t="shared" si="253"/>
        <v>Spieler 2</v>
      </c>
      <c r="C206" s="367" t="str">
        <f t="shared" si="254"/>
        <v/>
      </c>
      <c r="D206" s="340">
        <f>IF(AC206=301,"",AC206)</f>
        <v>244</v>
      </c>
      <c r="E206" s="340" t="str">
        <f>IF(AD206=0,"",AD206)</f>
        <v/>
      </c>
      <c r="F206" s="340">
        <f>IF(AE206=301,"",AE206)</f>
        <v>161</v>
      </c>
      <c r="G206" s="340" t="str">
        <f>IF(AF206=0,"",AF206)</f>
        <v/>
      </c>
      <c r="H206" s="340">
        <f>IF(AG206=301,"",AG206)</f>
        <v>200</v>
      </c>
      <c r="I206" s="340" t="str">
        <f>IF(AH206=0,"",AH206)</f>
        <v/>
      </c>
      <c r="J206" s="340">
        <f>IF(AI206=301,"",AI206)</f>
        <v>230</v>
      </c>
      <c r="K206" s="340" t="str">
        <f>IF(AJ206=0,"",AJ206)</f>
        <v/>
      </c>
      <c r="L206" s="340">
        <f>IF(AK206=301,"",AK206)</f>
        <v>146</v>
      </c>
      <c r="M206" s="340" t="str">
        <f>IF(AL206=0,"",AL206)</f>
        <v/>
      </c>
      <c r="N206" s="340">
        <f>IF(AM206=301,"",AM206)</f>
        <v>207</v>
      </c>
      <c r="O206" s="340" t="str">
        <f>IF(AN206=0,"",AN206)</f>
        <v/>
      </c>
      <c r="P206" s="340">
        <f>IF(AO206=301,"",AO206)</f>
        <v>187</v>
      </c>
      <c r="Q206" s="340" t="str">
        <f>IF(AP206=0,"",AP206)</f>
        <v/>
      </c>
      <c r="R206" s="340">
        <f>IF(AQ206=301,"",AQ206)</f>
        <v>163</v>
      </c>
      <c r="S206" s="340" t="str">
        <f>IF(AR206=0,"",AR206)</f>
        <v/>
      </c>
      <c r="T206" s="340">
        <f>IF(AS206=301,"",AS206)</f>
        <v>183</v>
      </c>
      <c r="U206" s="340" t="str">
        <f>IF(AT206=0,"",AT206)</f>
        <v/>
      </c>
      <c r="V206" s="341"/>
      <c r="W206" s="341"/>
      <c r="AA206" s="91" t="s">
        <v>2</v>
      </c>
      <c r="AB206" s="92"/>
      <c r="AC206" s="375">
        <f>ABS(INDEX(AC:AC,MATCH(AC202,$AA:$AA,0)+8)+INDEX(AC:AC,MATCH(AC202,$AA:$AA,0)+9)+INDEX(AC:AC,MATCH(AC202,$AA:$AA,0)+10))</f>
        <v>244</v>
      </c>
      <c r="AD206" s="376"/>
      <c r="AE206" s="375">
        <f>ABS(INDEX(AE:AE,MATCH(AE202,$AA:$AA,0)+8)+INDEX(AE:AE,MATCH(AE202,$AA:$AA,0)+9)+INDEX(AE:AE,MATCH(AE202,$AA:$AA,0)+10))</f>
        <v>161</v>
      </c>
      <c r="AF206" s="376"/>
      <c r="AG206" s="375">
        <f>ABS(INDEX(AG:AG,MATCH(AG202,$AA:$AA,0)+8)+INDEX(AG:AG,MATCH(AG202,$AA:$AA,0)+9)+INDEX(AG:AG,MATCH(AG202,$AA:$AA,0)+10))</f>
        <v>200</v>
      </c>
      <c r="AH206" s="376"/>
      <c r="AI206" s="375">
        <f>ABS(INDEX(AI:AI,MATCH(AI202,$AA:$AA,0)+8)+INDEX(AI:AI,MATCH(AI202,$AA:$AA,0)+9)+INDEX(AI:AI,MATCH(AI202,$AA:$AA,0)+10))</f>
        <v>230</v>
      </c>
      <c r="AJ206" s="376"/>
      <c r="AK206" s="375">
        <f>ABS(INDEX(AK:AK,MATCH(AK202,$AA:$AA,0)+8)+INDEX(AK:AK,MATCH(AK202,$AA:$AA,0)+9)+INDEX(AK:AK,MATCH(AK202,$AA:$AA,0)+10))</f>
        <v>146</v>
      </c>
      <c r="AL206" s="376"/>
      <c r="AM206" s="375">
        <f>ABS(INDEX(AM:AM,MATCH(AM202,$AA:$AA,0)+8)+INDEX(AM:AM,MATCH(AM202,$AA:$AA,0)+9)+INDEX(AM:AM,MATCH(AM202,$AA:$AA,0)+10))</f>
        <v>207</v>
      </c>
      <c r="AN206" s="376"/>
      <c r="AO206" s="375">
        <f>ABS(INDEX(AO:AO,MATCH(AO202,$AA:$AA,0)+8)+INDEX(AO:AO,MATCH(AO202,$AA:$AA,0)+9)+INDEX(AO:AO,MATCH(AO202,$AA:$AA,0)+10))</f>
        <v>187</v>
      </c>
      <c r="AP206" s="376"/>
      <c r="AQ206" s="375">
        <f>ABS(INDEX(AQ:AQ,MATCH(AQ202,$AA:$AA,0)+8)+INDEX(AQ:AQ,MATCH(AQ202,$AA:$AA,0)+9)+INDEX(AQ:AQ,MATCH(AQ202,$AA:$AA,0)+10))</f>
        <v>163</v>
      </c>
      <c r="AR206" s="376"/>
      <c r="AS206" s="375">
        <f>ABS(INDEX(AS:AS,MATCH(AS202,$AA:$AA,0)+8)+INDEX(AS:AS,MATCH(AS202,$AA:$AA,0)+9)+INDEX(AS:AS,MATCH(AS202,$AA:$AA,0)+10))</f>
        <v>183</v>
      </c>
      <c r="AT206" s="376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6" t="str">
        <f t="shared" si="253"/>
        <v>Spieler 3</v>
      </c>
      <c r="C207" s="367" t="str">
        <f t="shared" si="254"/>
        <v/>
      </c>
      <c r="D207" s="340">
        <f>IF(AC207=301,"",AC207)</f>
        <v>158</v>
      </c>
      <c r="E207" s="340" t="str">
        <f>IF(AD207=0,"",AD207)</f>
        <v/>
      </c>
      <c r="F207" s="340">
        <f>IF(AE207=301,"",AE207)</f>
        <v>166</v>
      </c>
      <c r="G207" s="340" t="str">
        <f>IF(AF207=0,"",AF207)</f>
        <v/>
      </c>
      <c r="H207" s="340">
        <f>IF(AG207=301,"",AG207)</f>
        <v>159</v>
      </c>
      <c r="I207" s="340" t="str">
        <f>IF(AH207=0,"",AH207)</f>
        <v/>
      </c>
      <c r="J207" s="340">
        <f>IF(AI207=301,"",AI207)</f>
        <v>216</v>
      </c>
      <c r="K207" s="340" t="str">
        <f>IF(AJ207=0,"",AJ207)</f>
        <v/>
      </c>
      <c r="L207" s="340">
        <f>IF(AK207=301,"",AK207)</f>
        <v>236</v>
      </c>
      <c r="M207" s="340" t="str">
        <f>IF(AL207=0,"",AL207)</f>
        <v/>
      </c>
      <c r="N207" s="340">
        <f>IF(AM207=301,"",AM207)</f>
        <v>157</v>
      </c>
      <c r="O207" s="340" t="str">
        <f>IF(AN207=0,"",AN207)</f>
        <v/>
      </c>
      <c r="P207" s="340">
        <f>IF(AO207=301,"",AO207)</f>
        <v>181</v>
      </c>
      <c r="Q207" s="340" t="str">
        <f>IF(AP207=0,"",AP207)</f>
        <v/>
      </c>
      <c r="R207" s="340">
        <f>IF(AQ207=301,"",AQ207)</f>
        <v>156</v>
      </c>
      <c r="S207" s="340" t="str">
        <f>IF(AR207=0,"",AR207)</f>
        <v/>
      </c>
      <c r="T207" s="340">
        <f>IF(AS207=301,"",AS207)</f>
        <v>258</v>
      </c>
      <c r="U207" s="340" t="str">
        <f>IF(AT207=0,"",AT207)</f>
        <v/>
      </c>
      <c r="V207" s="341"/>
      <c r="W207" s="341"/>
      <c r="AA207" s="91" t="s">
        <v>3</v>
      </c>
      <c r="AB207" s="92"/>
      <c r="AC207" s="375">
        <f>ABS(INDEX(AC:AC,MATCH(AC202,$AA:$AA,0)+11)+INDEX(AC:AC,MATCH(AC202,$AA:$AA,0)+12)+INDEX(AC:AC,MATCH(AC202,$AA:$AA,0)+13))</f>
        <v>158</v>
      </c>
      <c r="AD207" s="376"/>
      <c r="AE207" s="375">
        <f>ABS(INDEX(AE:AE,MATCH(AE202,$AA:$AA,0)+11)+INDEX(AE:AE,MATCH(AE202,$AA:$AA,0)+12)+INDEX(AE:AE,MATCH(AE202,$AA:$AA,0)+13))</f>
        <v>166</v>
      </c>
      <c r="AF207" s="376"/>
      <c r="AG207" s="375">
        <f>ABS(INDEX(AG:AG,MATCH(AG202,$AA:$AA,0)+11)+INDEX(AG:AG,MATCH(AG202,$AA:$AA,0)+12)+INDEX(AG:AG,MATCH(AG202,$AA:$AA,0)+13))</f>
        <v>159</v>
      </c>
      <c r="AH207" s="376"/>
      <c r="AI207" s="375">
        <f>ABS(INDEX(AI:AI,MATCH(AI202,$AA:$AA,0)+11)+INDEX(AI:AI,MATCH(AI202,$AA:$AA,0)+12)+INDEX(AI:AI,MATCH(AI202,$AA:$AA,0)+13))</f>
        <v>216</v>
      </c>
      <c r="AJ207" s="376"/>
      <c r="AK207" s="375">
        <f>ABS(INDEX(AK:AK,MATCH(AK202,$AA:$AA,0)+11)+INDEX(AK:AK,MATCH(AK202,$AA:$AA,0)+12)+INDEX(AK:AK,MATCH(AK202,$AA:$AA,0)+13))</f>
        <v>236</v>
      </c>
      <c r="AL207" s="376"/>
      <c r="AM207" s="375">
        <f>ABS(INDEX(AM:AM,MATCH(AM202,$AA:$AA,0)+11)+INDEX(AM:AM,MATCH(AM202,$AA:$AA,0)+12)+INDEX(AM:AM,MATCH(AM202,$AA:$AA,0)+13))</f>
        <v>157</v>
      </c>
      <c r="AN207" s="376"/>
      <c r="AO207" s="375">
        <f>ABS(INDEX(AO:AO,MATCH(AO202,$AA:$AA,0)+11)+INDEX(AO:AO,MATCH(AO202,$AA:$AA,0)+12)+INDEX(AO:AO,MATCH(AO202,$AA:$AA,0)+13))</f>
        <v>181</v>
      </c>
      <c r="AP207" s="376"/>
      <c r="AQ207" s="375">
        <f>ABS(INDEX(AQ:AQ,MATCH(AQ202,$AA:$AA,0)+11)+INDEX(AQ:AQ,MATCH(AQ202,$AA:$AA,0)+12)+INDEX(AQ:AQ,MATCH(AQ202,$AA:$AA,0)+13))</f>
        <v>156</v>
      </c>
      <c r="AR207" s="376"/>
      <c r="AS207" s="375">
        <f>ABS(INDEX(AS:AS,MATCH(AS202,$AA:$AA,0)+11)+INDEX(AS:AS,MATCH(AS202,$AA:$AA,0)+12)+INDEX(AS:AS,MATCH(AS202,$AA:$AA,0)+13))</f>
        <v>258</v>
      </c>
      <c r="AT207" s="376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6" t="str">
        <f t="shared" si="253"/>
        <v>Spieler 4</v>
      </c>
      <c r="C208" s="367" t="str">
        <f t="shared" si="254"/>
        <v/>
      </c>
      <c r="D208" s="340">
        <f>IF(AC208=301,"",AC208)</f>
        <v>262</v>
      </c>
      <c r="E208" s="340" t="str">
        <f>IF(AD208=0,"",AD208)</f>
        <v/>
      </c>
      <c r="F208" s="340">
        <f>IF(AE208=301,"",AE208)</f>
        <v>194</v>
      </c>
      <c r="G208" s="340" t="str">
        <f>IF(AF208=0,"",AF208)</f>
        <v/>
      </c>
      <c r="H208" s="340">
        <f>IF(AG208=301,"",AG208)</f>
        <v>180</v>
      </c>
      <c r="I208" s="340" t="str">
        <f>IF(AH208=0,"",AH208)</f>
        <v/>
      </c>
      <c r="J208" s="340">
        <f>IF(AI208=301,"",AI208)</f>
        <v>176</v>
      </c>
      <c r="K208" s="340" t="str">
        <f>IF(AJ208=0,"",AJ208)</f>
        <v/>
      </c>
      <c r="L208" s="340">
        <f>IF(AK208=301,"",AK208)</f>
        <v>174</v>
      </c>
      <c r="M208" s="340" t="str">
        <f>IF(AL208=0,"",AL208)</f>
        <v/>
      </c>
      <c r="N208" s="340">
        <f>IF(AM208=301,"",AM208)</f>
        <v>204</v>
      </c>
      <c r="O208" s="340" t="str">
        <f>IF(AN208=0,"",AN208)</f>
        <v/>
      </c>
      <c r="P208" s="340">
        <f>IF(AO208=301,"",AO208)</f>
        <v>175</v>
      </c>
      <c r="Q208" s="340" t="str">
        <f>IF(AP208=0,"",AP208)</f>
        <v/>
      </c>
      <c r="R208" s="340">
        <f>IF(AQ208=301,"",AQ208)</f>
        <v>188</v>
      </c>
      <c r="S208" s="340" t="str">
        <f>IF(AR208=0,"",AR208)</f>
        <v/>
      </c>
      <c r="T208" s="340">
        <f>IF(AS208=301,"",AS208)</f>
        <v>242</v>
      </c>
      <c r="U208" s="340" t="str">
        <f>IF(AT208=0,"",AT208)</f>
        <v/>
      </c>
      <c r="V208" s="341"/>
      <c r="W208" s="341"/>
      <c r="AA208" s="91" t="s">
        <v>11</v>
      </c>
      <c r="AB208" s="92"/>
      <c r="AC208" s="375">
        <f>ABS(INDEX(AC:AC,MATCH(AC202,$AA:$AA,0)+14)+INDEX(AC:AC,MATCH(AC202,$AA:$AA,0)+15)+INDEX(AC:AC,MATCH(AC202,$AA:$AA,0)+16))</f>
        <v>262</v>
      </c>
      <c r="AD208" s="376"/>
      <c r="AE208" s="375">
        <f>ABS(INDEX(AE:AE,MATCH(AE202,$AA:$AA,0)+14)+INDEX(AE:AE,MATCH(AE202,$AA:$AA,0)+15)+INDEX(AE:AE,MATCH(AE202,$AA:$AA,0)+16))</f>
        <v>194</v>
      </c>
      <c r="AF208" s="376"/>
      <c r="AG208" s="375">
        <f>ABS(INDEX(AG:AG,MATCH(AG202,$AA:$AA,0)+14)+INDEX(AG:AG,MATCH(AG202,$AA:$AA,0)+15)+INDEX(AG:AG,MATCH(AG202,$AA:$AA,0)+16))</f>
        <v>180</v>
      </c>
      <c r="AH208" s="376"/>
      <c r="AI208" s="375">
        <f>ABS(INDEX(AI:AI,MATCH(AI202,$AA:$AA,0)+14)+INDEX(AI:AI,MATCH(AI202,$AA:$AA,0)+15)+INDEX(AI:AI,MATCH(AI202,$AA:$AA,0)+16))</f>
        <v>176</v>
      </c>
      <c r="AJ208" s="376"/>
      <c r="AK208" s="375">
        <f>ABS(INDEX(AK:AK,MATCH(AK202,$AA:$AA,0)+14)+INDEX(AK:AK,MATCH(AK202,$AA:$AA,0)+15)+INDEX(AK:AK,MATCH(AK202,$AA:$AA,0)+16))</f>
        <v>174</v>
      </c>
      <c r="AL208" s="376"/>
      <c r="AM208" s="375">
        <f>ABS(INDEX(AM:AM,MATCH(AM202,$AA:$AA,0)+14)+INDEX(AM:AM,MATCH(AM202,$AA:$AA,0)+15)+INDEX(AM:AM,MATCH(AM202,$AA:$AA,0)+16))</f>
        <v>204</v>
      </c>
      <c r="AN208" s="376"/>
      <c r="AO208" s="375">
        <f>ABS(INDEX(AO:AO,MATCH(AO202,$AA:$AA,0)+14)+INDEX(AO:AO,MATCH(AO202,$AA:$AA,0)+15)+INDEX(AO:AO,MATCH(AO202,$AA:$AA,0)+16))</f>
        <v>175</v>
      </c>
      <c r="AP208" s="376"/>
      <c r="AQ208" s="375">
        <f>ABS(INDEX(AQ:AQ,MATCH(AQ202,$AA:$AA,0)+14)+INDEX(AQ:AQ,MATCH(AQ202,$AA:$AA,0)+15)+INDEX(AQ:AQ,MATCH(AQ202,$AA:$AA,0)+16))</f>
        <v>188</v>
      </c>
      <c r="AR208" s="376"/>
      <c r="AS208" s="375">
        <f>ABS(INDEX(AS:AS,MATCH(AS202,$AA:$AA,0)+14)+INDEX(AS:AS,MATCH(AS202,$AA:$AA,0)+15)+INDEX(AS:AS,MATCH(AS202,$AA:$AA,0)+16))</f>
        <v>242</v>
      </c>
      <c r="AT208" s="376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5" t="str">
        <f t="shared" si="253"/>
        <v>Gesamt</v>
      </c>
      <c r="C209" s="356" t="str">
        <f t="shared" si="254"/>
        <v/>
      </c>
      <c r="D209" s="339">
        <f>IF(AC209=1505,"",AC209)</f>
        <v>888</v>
      </c>
      <c r="E209" s="339" t="str">
        <f>IF(AD209=0,"",AD209)</f>
        <v/>
      </c>
      <c r="F209" s="339">
        <f>IF(AE209=1505,"",AE209)</f>
        <v>700</v>
      </c>
      <c r="G209" s="339" t="str">
        <f>IF(AF209=0,"",AF209)</f>
        <v/>
      </c>
      <c r="H209" s="339">
        <f>IF(AG209=1505,"",AG209)</f>
        <v>756</v>
      </c>
      <c r="I209" s="339" t="str">
        <f>IF(AH209=0,"",AH209)</f>
        <v/>
      </c>
      <c r="J209" s="339">
        <f>IF(AI209=1505,"",AI209)</f>
        <v>866</v>
      </c>
      <c r="K209" s="339" t="str">
        <f>IF(AJ209=0,"",AJ209)</f>
        <v/>
      </c>
      <c r="L209" s="339">
        <f>IF(AK209=1505,"",AK209)</f>
        <v>766</v>
      </c>
      <c r="M209" s="339" t="str">
        <f>IF(AL209=0,"",AL209)</f>
        <v/>
      </c>
      <c r="N209" s="339">
        <f>IF(AM209=1505,"",AM209)</f>
        <v>845</v>
      </c>
      <c r="O209" s="339" t="str">
        <f>IF(AN209=0,"",AN209)</f>
        <v/>
      </c>
      <c r="P209" s="339">
        <f>IF(AO209=1505,"",AO209)</f>
        <v>714</v>
      </c>
      <c r="Q209" s="339" t="str">
        <f>IF(AP209=0,"",AP209)</f>
        <v/>
      </c>
      <c r="R209" s="339">
        <f>IF(AQ209=1505,"",AQ209)</f>
        <v>689</v>
      </c>
      <c r="S209" s="339" t="str">
        <f>IF(AR209=0,"",AR209)</f>
        <v/>
      </c>
      <c r="T209" s="339">
        <f>IF(AS209=1505,"",AS209)</f>
        <v>894</v>
      </c>
      <c r="U209" s="339" t="str">
        <f>IF(AT209=0,"",AT209)</f>
        <v/>
      </c>
      <c r="V209" s="292"/>
      <c r="W209" s="292"/>
      <c r="AA209" s="93" t="s">
        <v>1799</v>
      </c>
      <c r="AB209" s="94"/>
      <c r="AC209" s="355">
        <f>SUM(AC205:AC208)</f>
        <v>888</v>
      </c>
      <c r="AD209" s="356"/>
      <c r="AE209" s="355">
        <f>SUM(AE205:AE208)</f>
        <v>700</v>
      </c>
      <c r="AF209" s="356"/>
      <c r="AG209" s="355">
        <f>SUM(AG205:AG208)</f>
        <v>756</v>
      </c>
      <c r="AH209" s="356"/>
      <c r="AI209" s="355">
        <f>SUM(AI205:AI208)</f>
        <v>866</v>
      </c>
      <c r="AJ209" s="356"/>
      <c r="AK209" s="355">
        <f>SUM(AK205:AK208)</f>
        <v>766</v>
      </c>
      <c r="AL209" s="356"/>
      <c r="AM209" s="355">
        <f>SUM(AM205:AM208)</f>
        <v>845</v>
      </c>
      <c r="AN209" s="356"/>
      <c r="AO209" s="355">
        <f>SUM(AO205:AO208)</f>
        <v>714</v>
      </c>
      <c r="AP209" s="356"/>
      <c r="AQ209" s="355">
        <f>SUM(AQ205:AQ208)</f>
        <v>689</v>
      </c>
      <c r="AR209" s="356"/>
      <c r="AS209" s="355">
        <f>SUM(AS205:AS208)</f>
        <v>894</v>
      </c>
      <c r="AT209" s="356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0" t="str">
        <f>AE211</f>
        <v>Bayernliga Herren</v>
      </c>
      <c r="G211" s="360"/>
      <c r="H211" s="360"/>
      <c r="I211" s="360"/>
      <c r="J211" s="360"/>
      <c r="K211" s="360"/>
      <c r="L211" s="360"/>
      <c r="M211" s="360"/>
      <c r="N211" s="360"/>
      <c r="O211" s="360"/>
      <c r="P211" s="360"/>
      <c r="Q211" s="360"/>
      <c r="R211" s="48"/>
      <c r="S211" s="49" t="s">
        <v>1794</v>
      </c>
      <c r="T211" s="50"/>
      <c r="U211" s="361" t="str">
        <f>AT211</f>
        <v>12.10./13.10.</v>
      </c>
      <c r="V211" s="362"/>
      <c r="W211" s="363"/>
      <c r="X211" s="364"/>
      <c r="Y211" s="365"/>
      <c r="Z211" s="365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1" t="str">
        <f>VLOOKUP(AS212,Spielorte!$A$1:$C$6,2)</f>
        <v>12.10./13.10.</v>
      </c>
      <c r="AU211" s="362"/>
      <c r="AV211" s="363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59" t="str">
        <f>AE212</f>
        <v>Unterföhring Dreambowl Palace</v>
      </c>
      <c r="G212" s="359"/>
      <c r="H212" s="359"/>
      <c r="I212" s="359"/>
      <c r="J212" s="359"/>
      <c r="K212" s="359"/>
      <c r="L212" s="359"/>
      <c r="M212" s="359"/>
      <c r="N212" s="359"/>
      <c r="O212" s="359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5" t="s">
        <v>1800</v>
      </c>
      <c r="E215" s="356"/>
      <c r="F215" s="355" t="s">
        <v>1801</v>
      </c>
      <c r="G215" s="356"/>
      <c r="H215" s="355" t="s">
        <v>1802</v>
      </c>
      <c r="I215" s="356"/>
      <c r="J215" s="355" t="s">
        <v>1803</v>
      </c>
      <c r="K215" s="356"/>
      <c r="L215" s="355" t="s">
        <v>1804</v>
      </c>
      <c r="M215" s="356"/>
      <c r="N215" s="355" t="s">
        <v>1805</v>
      </c>
      <c r="O215" s="356"/>
      <c r="P215" s="355" t="s">
        <v>1806</v>
      </c>
      <c r="Q215" s="356"/>
      <c r="R215" s="355" t="s">
        <v>1807</v>
      </c>
      <c r="S215" s="356"/>
      <c r="T215" s="355" t="s">
        <v>1808</v>
      </c>
      <c r="U215" s="356"/>
      <c r="V215" s="357" t="s">
        <v>1799</v>
      </c>
      <c r="W215" s="358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68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49">
        <f>IF(AD217="","",AD217)</f>
        <v>0</v>
      </c>
      <c r="F217" s="75">
        <f t="shared" ref="F217:F230" si="257">IF(AE217=0,"",AE217)</f>
        <v>183</v>
      </c>
      <c r="G217" s="349">
        <f>IF(AF217="","",AF217)</f>
        <v>1</v>
      </c>
      <c r="H217" s="75">
        <f t="shared" ref="H217:H230" si="258">IF(AG217=0,"",AG217)</f>
        <v>178</v>
      </c>
      <c r="I217" s="349">
        <f>IF(AH217="","",AH217)</f>
        <v>0</v>
      </c>
      <c r="J217" s="75">
        <f t="shared" ref="J217:J230" si="259">IF(AI217=0,"",AI217)</f>
        <v>195</v>
      </c>
      <c r="K217" s="349">
        <f>IF(AJ217="","",AJ217)</f>
        <v>0</v>
      </c>
      <c r="L217" s="75">
        <f t="shared" ref="L217:L230" si="260">IF(AK217=0,"",AK217)</f>
        <v>259</v>
      </c>
      <c r="M217" s="349">
        <f>IF(AL217="","",AL217)</f>
        <v>1</v>
      </c>
      <c r="N217" s="75">
        <f>IF(AM217=0,"",AM217)</f>
        <v>207</v>
      </c>
      <c r="O217" s="349">
        <f>IF(AN217="","",AN217)</f>
        <v>0</v>
      </c>
      <c r="P217" s="75">
        <f t="shared" ref="P217:P230" si="261">IF(AO217=0,"",AO217)</f>
        <v>209</v>
      </c>
      <c r="Q217" s="349">
        <f>IF(AP217="","",AP217)</f>
        <v>0.5</v>
      </c>
      <c r="R217" s="75">
        <f t="shared" ref="R217:R230" si="262">IF(AQ217=0,"",AQ217)</f>
        <v>182</v>
      </c>
      <c r="S217" s="349">
        <f>IF(AR217="","",AR217)</f>
        <v>1</v>
      </c>
      <c r="T217" s="75">
        <f t="shared" ref="T217:T230" si="263">IF(AS217=0,"",AS217)</f>
        <v>167</v>
      </c>
      <c r="U217" s="349">
        <f>IF(AT217="","",AT217)</f>
        <v>0</v>
      </c>
      <c r="V217" s="75">
        <f t="shared" ref="V217:V230" si="264">IF(AU217=0,"",AU217)</f>
        <v>1774</v>
      </c>
      <c r="W217" s="349">
        <f>IF(AV217="","",AV217)</f>
        <v>3.5</v>
      </c>
      <c r="Z217" s="352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69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50"/>
      <c r="F218" s="78" t="str">
        <f t="shared" si="257"/>
        <v/>
      </c>
      <c r="G218" s="350"/>
      <c r="H218" s="78" t="str">
        <f t="shared" si="258"/>
        <v/>
      </c>
      <c r="I218" s="350"/>
      <c r="J218" s="78" t="str">
        <f t="shared" si="259"/>
        <v/>
      </c>
      <c r="K218" s="350"/>
      <c r="L218" s="78" t="str">
        <f t="shared" si="260"/>
        <v/>
      </c>
      <c r="M218" s="350"/>
      <c r="N218" s="78" t="str">
        <f t="shared" ref="N218:N230" si="279">IF(AM218=0,"",AM218)</f>
        <v/>
      </c>
      <c r="O218" s="350"/>
      <c r="P218" s="78" t="str">
        <f t="shared" si="261"/>
        <v/>
      </c>
      <c r="Q218" s="350"/>
      <c r="R218" s="78" t="str">
        <f t="shared" si="262"/>
        <v/>
      </c>
      <c r="S218" s="350"/>
      <c r="T218" s="78" t="str">
        <f t="shared" si="263"/>
        <v/>
      </c>
      <c r="U218" s="350"/>
      <c r="V218" s="78" t="str">
        <f t="shared" si="264"/>
        <v/>
      </c>
      <c r="W218" s="350"/>
      <c r="Z218" s="353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0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1"/>
      <c r="F219" s="69" t="str">
        <f t="shared" si="257"/>
        <v/>
      </c>
      <c r="G219" s="351"/>
      <c r="H219" s="69" t="str">
        <f t="shared" si="258"/>
        <v/>
      </c>
      <c r="I219" s="351"/>
      <c r="J219" s="69" t="str">
        <f t="shared" si="259"/>
        <v/>
      </c>
      <c r="K219" s="351"/>
      <c r="L219" s="69" t="str">
        <f t="shared" si="260"/>
        <v/>
      </c>
      <c r="M219" s="351"/>
      <c r="N219" s="69" t="str">
        <f t="shared" si="279"/>
        <v/>
      </c>
      <c r="O219" s="351"/>
      <c r="P219" s="69" t="str">
        <f t="shared" si="261"/>
        <v/>
      </c>
      <c r="Q219" s="351"/>
      <c r="R219" s="69" t="str">
        <f t="shared" si="262"/>
        <v/>
      </c>
      <c r="S219" s="351"/>
      <c r="T219" s="69" t="str">
        <f t="shared" si="263"/>
        <v/>
      </c>
      <c r="U219" s="351"/>
      <c r="V219" s="69" t="str">
        <f t="shared" si="264"/>
        <v/>
      </c>
      <c r="W219" s="351"/>
      <c r="Z219" s="354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68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49">
        <f>IF(AD220="","",AD220)</f>
        <v>1</v>
      </c>
      <c r="F220" s="75">
        <f t="shared" si="257"/>
        <v>236</v>
      </c>
      <c r="G220" s="349">
        <f>IF(AF220="","",AF220)</f>
        <v>1</v>
      </c>
      <c r="H220" s="75">
        <f t="shared" si="258"/>
        <v>214</v>
      </c>
      <c r="I220" s="349">
        <f>IF(AH220="","",AH220)</f>
        <v>0</v>
      </c>
      <c r="J220" s="75">
        <f t="shared" si="259"/>
        <v>194</v>
      </c>
      <c r="K220" s="349">
        <f>IF(AJ220="","",AJ220)</f>
        <v>0</v>
      </c>
      <c r="L220" s="75">
        <f t="shared" si="260"/>
        <v>212</v>
      </c>
      <c r="M220" s="349">
        <f>IF(AL220="","",AL220)</f>
        <v>0</v>
      </c>
      <c r="N220" s="75">
        <f t="shared" si="279"/>
        <v>224</v>
      </c>
      <c r="O220" s="349">
        <f>IF(AN220="","",AN220)</f>
        <v>1</v>
      </c>
      <c r="P220" s="75">
        <f t="shared" si="261"/>
        <v>197</v>
      </c>
      <c r="Q220" s="349">
        <f>IF(AP220="","",AP220)</f>
        <v>1</v>
      </c>
      <c r="R220" s="75">
        <f t="shared" si="262"/>
        <v>163</v>
      </c>
      <c r="S220" s="349">
        <f>IF(AR220="","",AR220)</f>
        <v>0</v>
      </c>
      <c r="T220" s="75">
        <f t="shared" si="263"/>
        <v>184</v>
      </c>
      <c r="U220" s="349">
        <f>IF(AT220="","",AT220)</f>
        <v>0</v>
      </c>
      <c r="V220" s="75">
        <f t="shared" si="264"/>
        <v>1848</v>
      </c>
      <c r="W220" s="349">
        <f>IF(AV220="","",AV220)</f>
        <v>4</v>
      </c>
      <c r="Z220" s="352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69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50"/>
      <c r="F221" s="78" t="str">
        <f t="shared" si="257"/>
        <v/>
      </c>
      <c r="G221" s="350"/>
      <c r="H221" s="78" t="str">
        <f t="shared" si="258"/>
        <v/>
      </c>
      <c r="I221" s="350"/>
      <c r="J221" s="78" t="str">
        <f t="shared" si="259"/>
        <v/>
      </c>
      <c r="K221" s="350"/>
      <c r="L221" s="78" t="str">
        <f t="shared" si="260"/>
        <v/>
      </c>
      <c r="M221" s="350"/>
      <c r="N221" s="78" t="str">
        <f t="shared" si="279"/>
        <v/>
      </c>
      <c r="O221" s="350"/>
      <c r="P221" s="78" t="str">
        <f t="shared" si="261"/>
        <v/>
      </c>
      <c r="Q221" s="350"/>
      <c r="R221" s="78" t="str">
        <f t="shared" si="262"/>
        <v/>
      </c>
      <c r="S221" s="350"/>
      <c r="T221" s="78" t="str">
        <f t="shared" si="263"/>
        <v/>
      </c>
      <c r="U221" s="350"/>
      <c r="V221" s="78" t="str">
        <f t="shared" si="264"/>
        <v/>
      </c>
      <c r="W221" s="350"/>
      <c r="Z221" s="353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0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1"/>
      <c r="F222" s="69" t="str">
        <f t="shared" si="257"/>
        <v/>
      </c>
      <c r="G222" s="351"/>
      <c r="H222" s="69" t="str">
        <f t="shared" si="258"/>
        <v/>
      </c>
      <c r="I222" s="351"/>
      <c r="J222" s="69" t="str">
        <f t="shared" si="259"/>
        <v/>
      </c>
      <c r="K222" s="351"/>
      <c r="L222" s="69" t="str">
        <f t="shared" si="260"/>
        <v/>
      </c>
      <c r="M222" s="351"/>
      <c r="N222" s="69" t="str">
        <f t="shared" si="279"/>
        <v/>
      </c>
      <c r="O222" s="351"/>
      <c r="P222" s="69" t="str">
        <f t="shared" si="261"/>
        <v/>
      </c>
      <c r="Q222" s="351"/>
      <c r="R222" s="69" t="str">
        <f t="shared" si="262"/>
        <v/>
      </c>
      <c r="S222" s="351"/>
      <c r="T222" s="69" t="str">
        <f t="shared" si="263"/>
        <v/>
      </c>
      <c r="U222" s="351"/>
      <c r="V222" s="69" t="str">
        <f t="shared" si="264"/>
        <v/>
      </c>
      <c r="W222" s="351"/>
      <c r="Z222" s="354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68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49">
        <f>IF(AD223="","",AD223)</f>
        <v>1</v>
      </c>
      <c r="F223" s="75">
        <f t="shared" si="257"/>
        <v>238</v>
      </c>
      <c r="G223" s="349">
        <f>IF(AF223="","",AF223)</f>
        <v>1</v>
      </c>
      <c r="H223" s="75">
        <f t="shared" si="258"/>
        <v>172</v>
      </c>
      <c r="I223" s="349">
        <f>IF(AH223="","",AH223)</f>
        <v>0</v>
      </c>
      <c r="J223" s="75">
        <f t="shared" si="259"/>
        <v>203</v>
      </c>
      <c r="K223" s="349">
        <f>IF(AJ223="","",AJ223)</f>
        <v>1</v>
      </c>
      <c r="L223" s="75">
        <f t="shared" si="260"/>
        <v>205</v>
      </c>
      <c r="M223" s="349">
        <f>IF(AL223="","",AL223)</f>
        <v>1</v>
      </c>
      <c r="N223" s="75">
        <f t="shared" si="279"/>
        <v>249</v>
      </c>
      <c r="O223" s="349">
        <f>IF(AN223="","",AN223)</f>
        <v>1</v>
      </c>
      <c r="P223" s="75">
        <f t="shared" si="261"/>
        <v>255</v>
      </c>
      <c r="Q223" s="349">
        <f>IF(AP223="","",AP223)</f>
        <v>0.5</v>
      </c>
      <c r="R223" s="75">
        <f t="shared" si="262"/>
        <v>156</v>
      </c>
      <c r="S223" s="349">
        <f>IF(AR223="","",AR223)</f>
        <v>0</v>
      </c>
      <c r="T223" s="75">
        <f t="shared" si="263"/>
        <v>170</v>
      </c>
      <c r="U223" s="349">
        <f>IF(AT223="","",AT223)</f>
        <v>0</v>
      </c>
      <c r="V223" s="75">
        <f t="shared" si="264"/>
        <v>1848</v>
      </c>
      <c r="W223" s="349">
        <f>IF(AV223="","",AV223)</f>
        <v>5.5</v>
      </c>
      <c r="Z223" s="352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69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50"/>
      <c r="F224" s="78" t="str">
        <f t="shared" si="257"/>
        <v/>
      </c>
      <c r="G224" s="350"/>
      <c r="H224" s="78" t="str">
        <f t="shared" si="258"/>
        <v/>
      </c>
      <c r="I224" s="350"/>
      <c r="J224" s="78" t="str">
        <f t="shared" si="259"/>
        <v/>
      </c>
      <c r="K224" s="350"/>
      <c r="L224" s="78" t="str">
        <f t="shared" si="260"/>
        <v/>
      </c>
      <c r="M224" s="350"/>
      <c r="N224" s="78" t="str">
        <f t="shared" si="279"/>
        <v/>
      </c>
      <c r="O224" s="350"/>
      <c r="P224" s="78" t="str">
        <f t="shared" si="261"/>
        <v/>
      </c>
      <c r="Q224" s="350"/>
      <c r="R224" s="78" t="str">
        <f t="shared" si="262"/>
        <v/>
      </c>
      <c r="S224" s="350"/>
      <c r="T224" s="78" t="str">
        <f t="shared" si="263"/>
        <v/>
      </c>
      <c r="U224" s="350"/>
      <c r="V224" s="78" t="str">
        <f t="shared" si="264"/>
        <v/>
      </c>
      <c r="W224" s="350"/>
      <c r="Z224" s="353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0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1"/>
      <c r="F225" s="69" t="str">
        <f t="shared" si="257"/>
        <v/>
      </c>
      <c r="G225" s="351"/>
      <c r="H225" s="69" t="str">
        <f t="shared" si="258"/>
        <v/>
      </c>
      <c r="I225" s="351"/>
      <c r="J225" s="69" t="str">
        <f t="shared" si="259"/>
        <v/>
      </c>
      <c r="K225" s="351"/>
      <c r="L225" s="69" t="str">
        <f t="shared" si="260"/>
        <v/>
      </c>
      <c r="M225" s="351"/>
      <c r="N225" s="69" t="str">
        <f t="shared" si="279"/>
        <v/>
      </c>
      <c r="O225" s="351"/>
      <c r="P225" s="69" t="str">
        <f t="shared" si="261"/>
        <v/>
      </c>
      <c r="Q225" s="351"/>
      <c r="R225" s="69" t="str">
        <f t="shared" si="262"/>
        <v/>
      </c>
      <c r="S225" s="351"/>
      <c r="T225" s="69" t="str">
        <f t="shared" si="263"/>
        <v/>
      </c>
      <c r="U225" s="351"/>
      <c r="V225" s="69" t="str">
        <f t="shared" si="264"/>
        <v/>
      </c>
      <c r="W225" s="351"/>
      <c r="Z225" s="354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68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49">
        <f>IF(AD226="","",AD226)</f>
        <v>1</v>
      </c>
      <c r="F226" s="75">
        <f t="shared" si="257"/>
        <v>189</v>
      </c>
      <c r="G226" s="349">
        <f>IF(AF226="","",AF226)</f>
        <v>0</v>
      </c>
      <c r="H226" s="75">
        <f t="shared" si="258"/>
        <v>143</v>
      </c>
      <c r="I226" s="349">
        <f>IF(AH226="","",AH226)</f>
        <v>0</v>
      </c>
      <c r="J226" s="75">
        <f t="shared" si="259"/>
        <v>172</v>
      </c>
      <c r="K226" s="349">
        <f>IF(AJ226="","",AJ226)</f>
        <v>1</v>
      </c>
      <c r="L226" s="75">
        <f t="shared" si="260"/>
        <v>234</v>
      </c>
      <c r="M226" s="349">
        <f>IF(AL226="","",AL226)</f>
        <v>1</v>
      </c>
      <c r="N226" s="75">
        <f t="shared" si="279"/>
        <v>168</v>
      </c>
      <c r="O226" s="349">
        <f>IF(AN226="","",AN226)</f>
        <v>0</v>
      </c>
      <c r="P226" s="75">
        <f t="shared" si="261"/>
        <v>202</v>
      </c>
      <c r="Q226" s="349">
        <f>IF(AP226="","",AP226)</f>
        <v>0</v>
      </c>
      <c r="R226" s="75">
        <f t="shared" si="262"/>
        <v>188</v>
      </c>
      <c r="S226" s="349">
        <f>IF(AR226="","",AR226)</f>
        <v>0</v>
      </c>
      <c r="T226" s="75">
        <f t="shared" si="263"/>
        <v>181</v>
      </c>
      <c r="U226" s="349">
        <f>IF(AT226="","",AT226)</f>
        <v>0.5</v>
      </c>
      <c r="V226" s="75">
        <f t="shared" si="264"/>
        <v>1735</v>
      </c>
      <c r="W226" s="349">
        <f>IF(AV226="","",AV226)</f>
        <v>3.5</v>
      </c>
      <c r="Z226" s="352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69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50"/>
      <c r="F227" s="78" t="str">
        <f t="shared" si="257"/>
        <v/>
      </c>
      <c r="G227" s="350"/>
      <c r="H227" s="78" t="str">
        <f t="shared" si="258"/>
        <v/>
      </c>
      <c r="I227" s="350"/>
      <c r="J227" s="78" t="str">
        <f t="shared" si="259"/>
        <v/>
      </c>
      <c r="K227" s="350"/>
      <c r="L227" s="78" t="str">
        <f t="shared" si="260"/>
        <v/>
      </c>
      <c r="M227" s="350"/>
      <c r="N227" s="78" t="str">
        <f t="shared" si="279"/>
        <v/>
      </c>
      <c r="O227" s="350"/>
      <c r="P227" s="78" t="str">
        <f t="shared" si="261"/>
        <v/>
      </c>
      <c r="Q227" s="350"/>
      <c r="R227" s="78" t="str">
        <f t="shared" si="262"/>
        <v/>
      </c>
      <c r="S227" s="350"/>
      <c r="T227" s="78" t="str">
        <f t="shared" si="263"/>
        <v/>
      </c>
      <c r="U227" s="350"/>
      <c r="V227" s="78" t="str">
        <f t="shared" si="264"/>
        <v/>
      </c>
      <c r="W227" s="350"/>
      <c r="Z227" s="353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0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1"/>
      <c r="F228" s="69" t="str">
        <f t="shared" si="257"/>
        <v/>
      </c>
      <c r="G228" s="351"/>
      <c r="H228" s="69" t="str">
        <f t="shared" si="258"/>
        <v/>
      </c>
      <c r="I228" s="351"/>
      <c r="J228" s="69" t="str">
        <f t="shared" si="259"/>
        <v/>
      </c>
      <c r="K228" s="351"/>
      <c r="L228" s="69" t="str">
        <f t="shared" si="260"/>
        <v/>
      </c>
      <c r="M228" s="351"/>
      <c r="N228" s="69" t="str">
        <f t="shared" si="279"/>
        <v/>
      </c>
      <c r="O228" s="351"/>
      <c r="P228" s="69" t="str">
        <f t="shared" si="261"/>
        <v/>
      </c>
      <c r="Q228" s="351"/>
      <c r="R228" s="69" t="str">
        <f t="shared" si="262"/>
        <v/>
      </c>
      <c r="S228" s="351"/>
      <c r="T228" s="69" t="str">
        <f t="shared" si="263"/>
        <v/>
      </c>
      <c r="U228" s="351"/>
      <c r="V228" s="69" t="str">
        <f t="shared" si="264"/>
        <v/>
      </c>
      <c r="W228" s="351"/>
      <c r="Z228" s="354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47">
        <f t="shared" ref="D232:M234" si="292">IF(AC232=0,"",AC232)</f>
        <v>10</v>
      </c>
      <c r="E232" s="347" t="str">
        <f t="shared" si="292"/>
        <v/>
      </c>
      <c r="F232" s="347">
        <f t="shared" si="292"/>
        <v>5</v>
      </c>
      <c r="G232" s="347" t="str">
        <f t="shared" si="292"/>
        <v/>
      </c>
      <c r="H232" s="347">
        <f t="shared" si="292"/>
        <v>2</v>
      </c>
      <c r="I232" s="347" t="str">
        <f t="shared" si="292"/>
        <v/>
      </c>
      <c r="J232" s="347">
        <f t="shared" si="292"/>
        <v>6</v>
      </c>
      <c r="K232" s="347" t="str">
        <f t="shared" si="292"/>
        <v/>
      </c>
      <c r="L232" s="347">
        <f t="shared" si="292"/>
        <v>9</v>
      </c>
      <c r="M232" s="347" t="str">
        <f t="shared" si="292"/>
        <v/>
      </c>
      <c r="N232" s="347">
        <f t="shared" ref="N232:U234" si="293">IF(AM232=0,"",AM232)</f>
        <v>4</v>
      </c>
      <c r="O232" s="347" t="str">
        <f t="shared" si="293"/>
        <v/>
      </c>
      <c r="P232" s="347">
        <f t="shared" si="293"/>
        <v>3</v>
      </c>
      <c r="Q232" s="347" t="str">
        <f t="shared" si="293"/>
        <v/>
      </c>
      <c r="R232" s="347">
        <f t="shared" si="293"/>
        <v>7</v>
      </c>
      <c r="S232" s="347" t="str">
        <f t="shared" si="293"/>
        <v/>
      </c>
      <c r="T232" s="347">
        <f t="shared" si="293"/>
        <v>1</v>
      </c>
      <c r="U232" s="347" t="str">
        <f t="shared" si="293"/>
        <v/>
      </c>
      <c r="V232" s="348"/>
      <c r="W232" s="348"/>
      <c r="AA232" s="88" t="s">
        <v>1797</v>
      </c>
      <c r="AB232" s="89" t="s">
        <v>1798</v>
      </c>
      <c r="AC232" s="371">
        <f>VLOOKUP($AA212,Schlüssel!$A$5:$K$14,3)</f>
        <v>10</v>
      </c>
      <c r="AD232" s="372"/>
      <c r="AE232" s="371">
        <f>VLOOKUP($AA212,Schlüssel!$A$5:$K$14,4)</f>
        <v>5</v>
      </c>
      <c r="AF232" s="372"/>
      <c r="AG232" s="371">
        <f>VLOOKUP($AA212,Schlüssel!$A$5:$K$14,5)</f>
        <v>2</v>
      </c>
      <c r="AH232" s="372"/>
      <c r="AI232" s="371">
        <f>VLOOKUP($AA212,Schlüssel!$A$5:$K$14,6)</f>
        <v>6</v>
      </c>
      <c r="AJ232" s="372"/>
      <c r="AK232" s="371">
        <f>VLOOKUP($AA212,Schlüssel!$A$5:$K$14,7)</f>
        <v>9</v>
      </c>
      <c r="AL232" s="372"/>
      <c r="AM232" s="371">
        <f>VLOOKUP($AA212,Schlüssel!$A$5:$K$14,8)</f>
        <v>4</v>
      </c>
      <c r="AN232" s="372"/>
      <c r="AO232" s="371">
        <f>VLOOKUP($AA212,Schlüssel!$A$5:$K$14,9)</f>
        <v>3</v>
      </c>
      <c r="AP232" s="372"/>
      <c r="AQ232" s="371">
        <f>VLOOKUP($AA212,Schlüssel!$A$5:$K$14,10)</f>
        <v>7</v>
      </c>
      <c r="AR232" s="372"/>
      <c r="AS232" s="371">
        <f>VLOOKUP($AA212,Schlüssel!$A$5:$K$14,11)</f>
        <v>1</v>
      </c>
      <c r="AT232" s="372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44" t="str">
        <f t="shared" si="292"/>
        <v>High Roller Rosenheim 1</v>
      </c>
      <c r="E233" s="345" t="str">
        <f t="shared" si="292"/>
        <v/>
      </c>
      <c r="F233" s="344" t="str">
        <f t="shared" si="292"/>
        <v>RW Lichtenhof Stein 1</v>
      </c>
      <c r="G233" s="345" t="str">
        <f t="shared" si="292"/>
        <v/>
      </c>
      <c r="H233" s="344" t="str">
        <f t="shared" si="292"/>
        <v>Bajuwaren München 1</v>
      </c>
      <c r="I233" s="345" t="str">
        <f t="shared" si="292"/>
        <v/>
      </c>
      <c r="J233" s="344" t="str">
        <f t="shared" si="292"/>
        <v>SG Rottendorf 1</v>
      </c>
      <c r="K233" s="345" t="str">
        <f t="shared" si="292"/>
        <v/>
      </c>
      <c r="L233" s="344" t="str">
        <f t="shared" si="292"/>
        <v>Bowlinghaus Bamberg 1</v>
      </c>
      <c r="M233" s="345" t="str">
        <f t="shared" si="292"/>
        <v/>
      </c>
      <c r="N233" s="344" t="str">
        <f t="shared" si="293"/>
        <v>SG DJK Rimpar</v>
      </c>
      <c r="O233" s="345" t="str">
        <f t="shared" si="293"/>
        <v/>
      </c>
      <c r="P233" s="344" t="str">
        <f t="shared" si="293"/>
        <v>BK München 3</v>
      </c>
      <c r="Q233" s="345" t="str">
        <f t="shared" si="293"/>
        <v/>
      </c>
      <c r="R233" s="344" t="str">
        <f t="shared" si="293"/>
        <v>Schanzer Ingolstadt 1</v>
      </c>
      <c r="S233" s="345" t="str">
        <f t="shared" si="293"/>
        <v/>
      </c>
      <c r="T233" s="344" t="str">
        <f t="shared" si="293"/>
        <v>BC Comet Nürnberg</v>
      </c>
      <c r="U233" s="345" t="str">
        <f t="shared" si="293"/>
        <v/>
      </c>
      <c r="V233" s="346"/>
      <c r="W233" s="346"/>
      <c r="AA233" s="90"/>
      <c r="AB233" s="86"/>
      <c r="AC233" s="344" t="str">
        <f>VLOOKUP(AC232,Schlüssel!$A$5:$K$14,2)</f>
        <v>High Roller Rosenheim 1</v>
      </c>
      <c r="AD233" s="345"/>
      <c r="AE233" s="344" t="str">
        <f>VLOOKUP(AE232,Schlüssel!$A$5:$K$14,2)</f>
        <v>RW Lichtenhof Stein 1</v>
      </c>
      <c r="AF233" s="345"/>
      <c r="AG233" s="344" t="str">
        <f>VLOOKUP(AG232,Schlüssel!$A$5:$K$14,2)</f>
        <v>Bajuwaren München 1</v>
      </c>
      <c r="AH233" s="345"/>
      <c r="AI233" s="344" t="str">
        <f>VLOOKUP(AI232,Schlüssel!$A$5:$K$14,2)</f>
        <v>SG Rottendorf 1</v>
      </c>
      <c r="AJ233" s="345"/>
      <c r="AK233" s="344" t="str">
        <f>VLOOKUP(AK232,Schlüssel!$A$5:$K$14,2)</f>
        <v>Bowlinghaus Bamberg 1</v>
      </c>
      <c r="AL233" s="345"/>
      <c r="AM233" s="344" t="str">
        <f>VLOOKUP(AM232,Schlüssel!$A$5:$K$14,2)</f>
        <v>SG DJK Rimpar</v>
      </c>
      <c r="AN233" s="345"/>
      <c r="AO233" s="344" t="str">
        <f>VLOOKUP(AO232,Schlüssel!$A$5:$K$14,2)</f>
        <v>BK München 3</v>
      </c>
      <c r="AP233" s="345"/>
      <c r="AQ233" s="344" t="str">
        <f>VLOOKUP(AQ232,Schlüssel!$A$5:$K$14,2)</f>
        <v>Schanzer Ingolstadt 1</v>
      </c>
      <c r="AR233" s="345"/>
      <c r="AS233" s="344" t="str">
        <f>VLOOKUP(AS232,Schlüssel!$A$5:$K$14,2)</f>
        <v>BC Comet Nürnberg</v>
      </c>
      <c r="AT233" s="345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42" t="str">
        <f t="shared" si="292"/>
        <v/>
      </c>
      <c r="E234" s="342" t="str">
        <f t="shared" si="292"/>
        <v/>
      </c>
      <c r="F234" s="342" t="str">
        <f t="shared" si="292"/>
        <v/>
      </c>
      <c r="G234" s="342" t="str">
        <f t="shared" si="292"/>
        <v/>
      </c>
      <c r="H234" s="342" t="str">
        <f t="shared" si="292"/>
        <v/>
      </c>
      <c r="I234" s="342" t="str">
        <f t="shared" si="292"/>
        <v/>
      </c>
      <c r="J234" s="342" t="str">
        <f t="shared" si="292"/>
        <v/>
      </c>
      <c r="K234" s="342" t="str">
        <f t="shared" si="292"/>
        <v/>
      </c>
      <c r="L234" s="342" t="str">
        <f t="shared" si="292"/>
        <v/>
      </c>
      <c r="M234" s="342" t="str">
        <f t="shared" si="292"/>
        <v/>
      </c>
      <c r="N234" s="342" t="str">
        <f t="shared" si="293"/>
        <v/>
      </c>
      <c r="O234" s="342" t="str">
        <f t="shared" si="293"/>
        <v/>
      </c>
      <c r="P234" s="342" t="str">
        <f t="shared" si="293"/>
        <v/>
      </c>
      <c r="Q234" s="342" t="str">
        <f t="shared" si="293"/>
        <v/>
      </c>
      <c r="R234" s="342" t="str">
        <f t="shared" si="293"/>
        <v/>
      </c>
      <c r="S234" s="342" t="str">
        <f t="shared" si="293"/>
        <v/>
      </c>
      <c r="T234" s="342" t="str">
        <f t="shared" si="293"/>
        <v/>
      </c>
      <c r="U234" s="343" t="str">
        <f t="shared" si="293"/>
        <v/>
      </c>
      <c r="V234" s="303"/>
      <c r="W234" s="303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6" t="str">
        <f t="shared" si="290"/>
        <v>Spieler 1</v>
      </c>
      <c r="C235" s="367" t="str">
        <f t="shared" si="291"/>
        <v/>
      </c>
      <c r="D235" s="340">
        <f>IF(AC235=301,"",AC235)</f>
        <v>196</v>
      </c>
      <c r="E235" s="340" t="str">
        <f>IF(AD235=0,"",AD235)</f>
        <v/>
      </c>
      <c r="F235" s="340">
        <f>IF(AE235=301,"",AE235)</f>
        <v>168</v>
      </c>
      <c r="G235" s="340" t="str">
        <f>IF(AF235=0,"",AF235)</f>
        <v/>
      </c>
      <c r="H235" s="340">
        <f>IF(AG235=301,"",AG235)</f>
        <v>233</v>
      </c>
      <c r="I235" s="340" t="str">
        <f>IF(AH235=0,"",AH235)</f>
        <v/>
      </c>
      <c r="J235" s="340">
        <f>IF(AI235=301,"",AI235)</f>
        <v>242</v>
      </c>
      <c r="K235" s="340" t="str">
        <f>IF(AJ235=0,"",AJ235)</f>
        <v/>
      </c>
      <c r="L235" s="340">
        <f>IF(AK235=301,"",AK235)</f>
        <v>216</v>
      </c>
      <c r="M235" s="340" t="str">
        <f>IF(AL235=0,"",AL235)</f>
        <v/>
      </c>
      <c r="N235" s="340">
        <f>IF(AM235=301,"",AM235)</f>
        <v>219</v>
      </c>
      <c r="O235" s="340" t="str">
        <f>IF(AN235=0,"",AN235)</f>
        <v/>
      </c>
      <c r="P235" s="340">
        <f>IF(AO235=301,"",AO235)</f>
        <v>209</v>
      </c>
      <c r="Q235" s="340" t="str">
        <f>IF(AP235=0,"",AP235)</f>
        <v/>
      </c>
      <c r="R235" s="340">
        <f>IF(AQ235=301,"",AQ235)</f>
        <v>168</v>
      </c>
      <c r="S235" s="340" t="str">
        <f>IF(AR235=0,"",AR235)</f>
        <v/>
      </c>
      <c r="T235" s="340">
        <f>IF(AS235=301,"",AS235)</f>
        <v>192</v>
      </c>
      <c r="U235" s="340" t="str">
        <f>IF(AT235=0,"",AT235)</f>
        <v/>
      </c>
      <c r="V235" s="341"/>
      <c r="W235" s="341"/>
      <c r="AA235" s="91" t="s">
        <v>0</v>
      </c>
      <c r="AB235" s="92"/>
      <c r="AC235" s="373">
        <f>ABS(INDEX(AC:AC,MATCH(AC232,$AA:$AA,0)+5)+INDEX(AC:AC,MATCH(AC232,$AA:$AA,0)+6)+INDEX(AC:AC,MATCH(AC232,$AA:$AA,0)+7))</f>
        <v>196</v>
      </c>
      <c r="AD235" s="374"/>
      <c r="AE235" s="373">
        <f>ABS(INDEX(AE:AE,MATCH(AE232,$AA:$AA,0)+5)+INDEX(AE:AE,MATCH(AE232,$AA:$AA,0)+6)+INDEX(AE:AE,MATCH(AE232,$AA:$AA,0)+7))</f>
        <v>168</v>
      </c>
      <c r="AF235" s="374"/>
      <c r="AG235" s="373">
        <f>ABS(INDEX(AG:AG,MATCH(AG232,$AA:$AA,0)+5)+INDEX(AG:AG,MATCH(AG232,$AA:$AA,0)+6)+INDEX(AG:AG,MATCH(AG232,$AA:$AA,0)+7))</f>
        <v>233</v>
      </c>
      <c r="AH235" s="374"/>
      <c r="AI235" s="373">
        <f>ABS(INDEX(AI:AI,MATCH(AI232,$AA:$AA,0)+5)+INDEX(AI:AI,MATCH(AI232,$AA:$AA,0)+6)+INDEX(AI:AI,MATCH(AI232,$AA:$AA,0)+7))</f>
        <v>242</v>
      </c>
      <c r="AJ235" s="374"/>
      <c r="AK235" s="373">
        <f>ABS(INDEX(AK:AK,MATCH(AK232,$AA:$AA,0)+5)+INDEX(AK:AK,MATCH(AK232,$AA:$AA,0)+6)+INDEX(AK:AK,MATCH(AK232,$AA:$AA,0)+7))</f>
        <v>216</v>
      </c>
      <c r="AL235" s="374"/>
      <c r="AM235" s="373">
        <f>ABS(INDEX(AM:AM,MATCH(AM232,$AA:$AA,0)+5)+INDEX(AM:AM,MATCH(AM232,$AA:$AA,0)+6)+INDEX(AM:AM,MATCH(AM232,$AA:$AA,0)+7))</f>
        <v>219</v>
      </c>
      <c r="AN235" s="374"/>
      <c r="AO235" s="373">
        <f>ABS(INDEX(AO:AO,MATCH(AO232,$AA:$AA,0)+5)+INDEX(AO:AO,MATCH(AO232,$AA:$AA,0)+6)+INDEX(AO:AO,MATCH(AO232,$AA:$AA,0)+7))</f>
        <v>209</v>
      </c>
      <c r="AP235" s="374"/>
      <c r="AQ235" s="373">
        <f>ABS(INDEX(AQ:AQ,MATCH(AQ232,$AA:$AA,0)+5)+INDEX(AQ:AQ,MATCH(AQ232,$AA:$AA,0)+6)+INDEX(AQ:AQ,MATCH(AQ232,$AA:$AA,0)+7))</f>
        <v>168</v>
      </c>
      <c r="AR235" s="374"/>
      <c r="AS235" s="373">
        <f>ABS(INDEX(AS:AS,MATCH(AS232,$AA:$AA,0)+5)+INDEX(AS:AS,MATCH(AS232,$AA:$AA,0)+6)+INDEX(AS:AS,MATCH(AS232,$AA:$AA,0)+7))</f>
        <v>192</v>
      </c>
      <c r="AT235" s="374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6" t="str">
        <f t="shared" si="290"/>
        <v>Spieler 2</v>
      </c>
      <c r="C236" s="367" t="str">
        <f t="shared" si="291"/>
        <v/>
      </c>
      <c r="D236" s="340">
        <f>IF(AC236=301,"",AC236)</f>
        <v>190</v>
      </c>
      <c r="E236" s="340" t="str">
        <f>IF(AD236=0,"",AD236)</f>
        <v/>
      </c>
      <c r="F236" s="340">
        <f>IF(AE236=301,"",AE236)</f>
        <v>156</v>
      </c>
      <c r="G236" s="340" t="str">
        <f>IF(AF236=0,"",AF236)</f>
        <v/>
      </c>
      <c r="H236" s="340">
        <f>IF(AG236=301,"",AG236)</f>
        <v>222</v>
      </c>
      <c r="I236" s="340" t="str">
        <f>IF(AH236=0,"",AH236)</f>
        <v/>
      </c>
      <c r="J236" s="340">
        <f>IF(AI236=301,"",AI236)</f>
        <v>241</v>
      </c>
      <c r="K236" s="340" t="str">
        <f>IF(AJ236=0,"",AJ236)</f>
        <v/>
      </c>
      <c r="L236" s="340">
        <f>IF(AK236=301,"",AK236)</f>
        <v>227</v>
      </c>
      <c r="M236" s="340" t="str">
        <f>IF(AL236=0,"",AL236)</f>
        <v/>
      </c>
      <c r="N236" s="340">
        <f>IF(AM236=301,"",AM236)</f>
        <v>186</v>
      </c>
      <c r="O236" s="340" t="str">
        <f>IF(AN236=0,"",AN236)</f>
        <v/>
      </c>
      <c r="P236" s="340">
        <f>IF(AO236=301,"",AO236)</f>
        <v>182</v>
      </c>
      <c r="Q236" s="340" t="str">
        <f>IF(AP236=0,"",AP236)</f>
        <v/>
      </c>
      <c r="R236" s="340">
        <f>IF(AQ236=301,"",AQ236)</f>
        <v>169</v>
      </c>
      <c r="S236" s="340" t="str">
        <f>IF(AR236=0,"",AR236)</f>
        <v/>
      </c>
      <c r="T236" s="340">
        <f>IF(AS236=301,"",AS236)</f>
        <v>186</v>
      </c>
      <c r="U236" s="340" t="str">
        <f>IF(AT236=0,"",AT236)</f>
        <v/>
      </c>
      <c r="V236" s="341"/>
      <c r="W236" s="341"/>
      <c r="AA236" s="91" t="s">
        <v>2</v>
      </c>
      <c r="AB236" s="92"/>
      <c r="AC236" s="375">
        <f>ABS(INDEX(AC:AC,MATCH(AC232,$AA:$AA,0)+8)+INDEX(AC:AC,MATCH(AC232,$AA:$AA,0)+9)+INDEX(AC:AC,MATCH(AC232,$AA:$AA,0)+10))</f>
        <v>190</v>
      </c>
      <c r="AD236" s="376"/>
      <c r="AE236" s="375">
        <f>ABS(INDEX(AE:AE,MATCH(AE232,$AA:$AA,0)+8)+INDEX(AE:AE,MATCH(AE232,$AA:$AA,0)+9)+INDEX(AE:AE,MATCH(AE232,$AA:$AA,0)+10))</f>
        <v>156</v>
      </c>
      <c r="AF236" s="376"/>
      <c r="AG236" s="375">
        <f>ABS(INDEX(AG:AG,MATCH(AG232,$AA:$AA,0)+8)+INDEX(AG:AG,MATCH(AG232,$AA:$AA,0)+9)+INDEX(AG:AG,MATCH(AG232,$AA:$AA,0)+10))</f>
        <v>222</v>
      </c>
      <c r="AH236" s="376"/>
      <c r="AI236" s="375">
        <f>ABS(INDEX(AI:AI,MATCH(AI232,$AA:$AA,0)+8)+INDEX(AI:AI,MATCH(AI232,$AA:$AA,0)+9)+INDEX(AI:AI,MATCH(AI232,$AA:$AA,0)+10))</f>
        <v>241</v>
      </c>
      <c r="AJ236" s="376"/>
      <c r="AK236" s="375">
        <f>ABS(INDEX(AK:AK,MATCH(AK232,$AA:$AA,0)+8)+INDEX(AK:AK,MATCH(AK232,$AA:$AA,0)+9)+INDEX(AK:AK,MATCH(AK232,$AA:$AA,0)+10))</f>
        <v>227</v>
      </c>
      <c r="AL236" s="376"/>
      <c r="AM236" s="375">
        <f>ABS(INDEX(AM:AM,MATCH(AM232,$AA:$AA,0)+8)+INDEX(AM:AM,MATCH(AM232,$AA:$AA,0)+9)+INDEX(AM:AM,MATCH(AM232,$AA:$AA,0)+10))</f>
        <v>186</v>
      </c>
      <c r="AN236" s="376"/>
      <c r="AO236" s="375">
        <f>ABS(INDEX(AO:AO,MATCH(AO232,$AA:$AA,0)+8)+INDEX(AO:AO,MATCH(AO232,$AA:$AA,0)+9)+INDEX(AO:AO,MATCH(AO232,$AA:$AA,0)+10))</f>
        <v>182</v>
      </c>
      <c r="AP236" s="376"/>
      <c r="AQ236" s="375">
        <f>ABS(INDEX(AQ:AQ,MATCH(AQ232,$AA:$AA,0)+8)+INDEX(AQ:AQ,MATCH(AQ232,$AA:$AA,0)+9)+INDEX(AQ:AQ,MATCH(AQ232,$AA:$AA,0)+10))</f>
        <v>169</v>
      </c>
      <c r="AR236" s="376"/>
      <c r="AS236" s="375">
        <f>ABS(INDEX(AS:AS,MATCH(AS232,$AA:$AA,0)+8)+INDEX(AS:AS,MATCH(AS232,$AA:$AA,0)+9)+INDEX(AS:AS,MATCH(AS232,$AA:$AA,0)+10))</f>
        <v>186</v>
      </c>
      <c r="AT236" s="376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6" t="str">
        <f t="shared" si="290"/>
        <v>Spieler 3</v>
      </c>
      <c r="C237" s="367" t="str">
        <f t="shared" si="291"/>
        <v/>
      </c>
      <c r="D237" s="340">
        <f>IF(AC237=301,"",AC237)</f>
        <v>188</v>
      </c>
      <c r="E237" s="340" t="str">
        <f>IF(AD237=0,"",AD237)</f>
        <v/>
      </c>
      <c r="F237" s="340">
        <f>IF(AE237=301,"",AE237)</f>
        <v>217</v>
      </c>
      <c r="G237" s="340" t="str">
        <f>IF(AF237=0,"",AF237)</f>
        <v/>
      </c>
      <c r="H237" s="340">
        <f>IF(AG237=301,"",AG237)</f>
        <v>235</v>
      </c>
      <c r="I237" s="340" t="str">
        <f>IF(AH237=0,"",AH237)</f>
        <v/>
      </c>
      <c r="J237" s="340">
        <f>IF(AI237=301,"",AI237)</f>
        <v>178</v>
      </c>
      <c r="K237" s="340" t="str">
        <f>IF(AJ237=0,"",AJ237)</f>
        <v/>
      </c>
      <c r="L237" s="340">
        <f>IF(AK237=301,"",AK237)</f>
        <v>163</v>
      </c>
      <c r="M237" s="340" t="str">
        <f>IF(AL237=0,"",AL237)</f>
        <v/>
      </c>
      <c r="N237" s="340">
        <f>IF(AM237=301,"",AM237)</f>
        <v>245</v>
      </c>
      <c r="O237" s="340" t="str">
        <f>IF(AN237=0,"",AN237)</f>
        <v/>
      </c>
      <c r="P237" s="340">
        <f>IF(AO237=301,"",AO237)</f>
        <v>255</v>
      </c>
      <c r="Q237" s="340" t="str">
        <f>IF(AP237=0,"",AP237)</f>
        <v/>
      </c>
      <c r="R237" s="340">
        <f>IF(AQ237=301,"",AQ237)</f>
        <v>169</v>
      </c>
      <c r="S237" s="340" t="str">
        <f>IF(AR237=0,"",AR237)</f>
        <v/>
      </c>
      <c r="T237" s="340">
        <f>IF(AS237=301,"",AS237)</f>
        <v>193</v>
      </c>
      <c r="U237" s="340" t="str">
        <f>IF(AT237=0,"",AT237)</f>
        <v/>
      </c>
      <c r="V237" s="341"/>
      <c r="W237" s="341"/>
      <c r="AA237" s="91" t="s">
        <v>3</v>
      </c>
      <c r="AB237" s="92"/>
      <c r="AC237" s="375">
        <f>ABS(INDEX(AC:AC,MATCH(AC232,$AA:$AA,0)+11)+INDEX(AC:AC,MATCH(AC232,$AA:$AA,0)+12)+INDEX(AC:AC,MATCH(AC232,$AA:$AA,0)+13))</f>
        <v>188</v>
      </c>
      <c r="AD237" s="376"/>
      <c r="AE237" s="375">
        <f>ABS(INDEX(AE:AE,MATCH(AE232,$AA:$AA,0)+11)+INDEX(AE:AE,MATCH(AE232,$AA:$AA,0)+12)+INDEX(AE:AE,MATCH(AE232,$AA:$AA,0)+13))</f>
        <v>217</v>
      </c>
      <c r="AF237" s="376"/>
      <c r="AG237" s="375">
        <f>ABS(INDEX(AG:AG,MATCH(AG232,$AA:$AA,0)+11)+INDEX(AG:AG,MATCH(AG232,$AA:$AA,0)+12)+INDEX(AG:AG,MATCH(AG232,$AA:$AA,0)+13))</f>
        <v>235</v>
      </c>
      <c r="AH237" s="376"/>
      <c r="AI237" s="375">
        <f>ABS(INDEX(AI:AI,MATCH(AI232,$AA:$AA,0)+11)+INDEX(AI:AI,MATCH(AI232,$AA:$AA,0)+12)+INDEX(AI:AI,MATCH(AI232,$AA:$AA,0)+13))</f>
        <v>178</v>
      </c>
      <c r="AJ237" s="376"/>
      <c r="AK237" s="375">
        <f>ABS(INDEX(AK:AK,MATCH(AK232,$AA:$AA,0)+11)+INDEX(AK:AK,MATCH(AK232,$AA:$AA,0)+12)+INDEX(AK:AK,MATCH(AK232,$AA:$AA,0)+13))</f>
        <v>163</v>
      </c>
      <c r="AL237" s="376"/>
      <c r="AM237" s="375">
        <f>ABS(INDEX(AM:AM,MATCH(AM232,$AA:$AA,0)+11)+INDEX(AM:AM,MATCH(AM232,$AA:$AA,0)+12)+INDEX(AM:AM,MATCH(AM232,$AA:$AA,0)+13))</f>
        <v>245</v>
      </c>
      <c r="AN237" s="376"/>
      <c r="AO237" s="375">
        <f>ABS(INDEX(AO:AO,MATCH(AO232,$AA:$AA,0)+11)+INDEX(AO:AO,MATCH(AO232,$AA:$AA,0)+12)+INDEX(AO:AO,MATCH(AO232,$AA:$AA,0)+13))</f>
        <v>255</v>
      </c>
      <c r="AP237" s="376"/>
      <c r="AQ237" s="375">
        <f>ABS(INDEX(AQ:AQ,MATCH(AQ232,$AA:$AA,0)+11)+INDEX(AQ:AQ,MATCH(AQ232,$AA:$AA,0)+12)+INDEX(AQ:AQ,MATCH(AQ232,$AA:$AA,0)+13))</f>
        <v>169</v>
      </c>
      <c r="AR237" s="376"/>
      <c r="AS237" s="375">
        <f>ABS(INDEX(AS:AS,MATCH(AS232,$AA:$AA,0)+11)+INDEX(AS:AS,MATCH(AS232,$AA:$AA,0)+12)+INDEX(AS:AS,MATCH(AS232,$AA:$AA,0)+13))</f>
        <v>193</v>
      </c>
      <c r="AT237" s="376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6" t="str">
        <f t="shared" si="290"/>
        <v>Spieler 4</v>
      </c>
      <c r="C238" s="367" t="str">
        <f t="shared" si="291"/>
        <v/>
      </c>
      <c r="D238" s="340">
        <f>IF(AC238=301,"",AC238)</f>
        <v>155</v>
      </c>
      <c r="E238" s="340" t="str">
        <f>IF(AD238=0,"",AD238)</f>
        <v/>
      </c>
      <c r="F238" s="340">
        <f>IF(AE238=301,"",AE238)</f>
        <v>236</v>
      </c>
      <c r="G238" s="340" t="str">
        <f>IF(AF238=0,"",AF238)</f>
        <v/>
      </c>
      <c r="H238" s="340">
        <f>IF(AG238=301,"",AG238)</f>
        <v>182</v>
      </c>
      <c r="I238" s="340" t="str">
        <f>IF(AH238=0,"",AH238)</f>
        <v/>
      </c>
      <c r="J238" s="340">
        <f>IF(AI238=301,"",AI238)</f>
        <v>134</v>
      </c>
      <c r="K238" s="340" t="str">
        <f>IF(AJ238=0,"",AJ238)</f>
        <v/>
      </c>
      <c r="L238" s="340">
        <f>IF(AK238=301,"",AK238)</f>
        <v>219</v>
      </c>
      <c r="M238" s="340" t="str">
        <f>IF(AL238=0,"",AL238)</f>
        <v/>
      </c>
      <c r="N238" s="340">
        <f>IF(AM238=301,"",AM238)</f>
        <v>195</v>
      </c>
      <c r="O238" s="340" t="str">
        <f>IF(AN238=0,"",AN238)</f>
        <v/>
      </c>
      <c r="P238" s="340">
        <f>IF(AO238=301,"",AO238)</f>
        <v>246</v>
      </c>
      <c r="Q238" s="340" t="str">
        <f>IF(AP238=0,"",AP238)</f>
        <v/>
      </c>
      <c r="R238" s="340">
        <f>IF(AQ238=301,"",AQ238)</f>
        <v>192</v>
      </c>
      <c r="S238" s="340" t="str">
        <f>IF(AR238=0,"",AR238)</f>
        <v/>
      </c>
      <c r="T238" s="340">
        <f>IF(AS238=301,"",AS238)</f>
        <v>181</v>
      </c>
      <c r="U238" s="340" t="str">
        <f>IF(AT238=0,"",AT238)</f>
        <v/>
      </c>
      <c r="V238" s="341"/>
      <c r="W238" s="341"/>
      <c r="AA238" s="91" t="s">
        <v>11</v>
      </c>
      <c r="AB238" s="92"/>
      <c r="AC238" s="375">
        <f>ABS(INDEX(AC:AC,MATCH(AC232,$AA:$AA,0)+14)+INDEX(AC:AC,MATCH(AC232,$AA:$AA,0)+15)+INDEX(AC:AC,MATCH(AC232,$AA:$AA,0)+16))</f>
        <v>155</v>
      </c>
      <c r="AD238" s="376"/>
      <c r="AE238" s="375">
        <f>ABS(INDEX(AE:AE,MATCH(AE232,$AA:$AA,0)+14)+INDEX(AE:AE,MATCH(AE232,$AA:$AA,0)+15)+INDEX(AE:AE,MATCH(AE232,$AA:$AA,0)+16))</f>
        <v>236</v>
      </c>
      <c r="AF238" s="376"/>
      <c r="AG238" s="375">
        <f>ABS(INDEX(AG:AG,MATCH(AG232,$AA:$AA,0)+14)+INDEX(AG:AG,MATCH(AG232,$AA:$AA,0)+15)+INDEX(AG:AG,MATCH(AG232,$AA:$AA,0)+16))</f>
        <v>182</v>
      </c>
      <c r="AH238" s="376"/>
      <c r="AI238" s="375">
        <f>ABS(INDEX(AI:AI,MATCH(AI232,$AA:$AA,0)+14)+INDEX(AI:AI,MATCH(AI232,$AA:$AA,0)+15)+INDEX(AI:AI,MATCH(AI232,$AA:$AA,0)+16))</f>
        <v>134</v>
      </c>
      <c r="AJ238" s="376"/>
      <c r="AK238" s="375">
        <f>ABS(INDEX(AK:AK,MATCH(AK232,$AA:$AA,0)+14)+INDEX(AK:AK,MATCH(AK232,$AA:$AA,0)+15)+INDEX(AK:AK,MATCH(AK232,$AA:$AA,0)+16))</f>
        <v>219</v>
      </c>
      <c r="AL238" s="376"/>
      <c r="AM238" s="375">
        <f>ABS(INDEX(AM:AM,MATCH(AM232,$AA:$AA,0)+14)+INDEX(AM:AM,MATCH(AM232,$AA:$AA,0)+15)+INDEX(AM:AM,MATCH(AM232,$AA:$AA,0)+16))</f>
        <v>195</v>
      </c>
      <c r="AN238" s="376"/>
      <c r="AO238" s="375">
        <f>ABS(INDEX(AO:AO,MATCH(AO232,$AA:$AA,0)+14)+INDEX(AO:AO,MATCH(AO232,$AA:$AA,0)+15)+INDEX(AO:AO,MATCH(AO232,$AA:$AA,0)+16))</f>
        <v>246</v>
      </c>
      <c r="AP238" s="376"/>
      <c r="AQ238" s="375">
        <f>ABS(INDEX(AQ:AQ,MATCH(AQ232,$AA:$AA,0)+14)+INDEX(AQ:AQ,MATCH(AQ232,$AA:$AA,0)+15)+INDEX(AQ:AQ,MATCH(AQ232,$AA:$AA,0)+16))</f>
        <v>192</v>
      </c>
      <c r="AR238" s="376"/>
      <c r="AS238" s="375">
        <f>ABS(INDEX(AS:AS,MATCH(AS232,$AA:$AA,0)+14)+INDEX(AS:AS,MATCH(AS232,$AA:$AA,0)+15)+INDEX(AS:AS,MATCH(AS232,$AA:$AA,0)+16))</f>
        <v>181</v>
      </c>
      <c r="AT238" s="376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5" t="str">
        <f t="shared" si="290"/>
        <v>Gesamt</v>
      </c>
      <c r="C239" s="356" t="str">
        <f t="shared" si="291"/>
        <v/>
      </c>
      <c r="D239" s="339">
        <f>IF(AC239=1505,"",AC239)</f>
        <v>729</v>
      </c>
      <c r="E239" s="339" t="str">
        <f>IF(AD239=0,"",AD239)</f>
        <v/>
      </c>
      <c r="F239" s="339">
        <f>IF(AE239=1505,"",AE239)</f>
        <v>777</v>
      </c>
      <c r="G239" s="339" t="str">
        <f>IF(AF239=0,"",AF239)</f>
        <v/>
      </c>
      <c r="H239" s="339">
        <f>IF(AG239=1505,"",AG239)</f>
        <v>872</v>
      </c>
      <c r="I239" s="339" t="str">
        <f>IF(AH239=0,"",AH239)</f>
        <v/>
      </c>
      <c r="J239" s="339">
        <f>IF(AI239=1505,"",AI239)</f>
        <v>795</v>
      </c>
      <c r="K239" s="339" t="str">
        <f>IF(AJ239=0,"",AJ239)</f>
        <v/>
      </c>
      <c r="L239" s="339">
        <f>IF(AK239=1505,"",AK239)</f>
        <v>825</v>
      </c>
      <c r="M239" s="339" t="str">
        <f>IF(AL239=0,"",AL239)</f>
        <v/>
      </c>
      <c r="N239" s="339">
        <f>IF(AM239=1505,"",AM239)</f>
        <v>845</v>
      </c>
      <c r="O239" s="339" t="str">
        <f>IF(AN239=0,"",AN239)</f>
        <v/>
      </c>
      <c r="P239" s="339">
        <f>IF(AO239=1505,"",AO239)</f>
        <v>892</v>
      </c>
      <c r="Q239" s="339" t="str">
        <f>IF(AP239=0,"",AP239)</f>
        <v/>
      </c>
      <c r="R239" s="339">
        <f>IF(AQ239=1505,"",AQ239)</f>
        <v>698</v>
      </c>
      <c r="S239" s="339" t="str">
        <f>IF(AR239=0,"",AR239)</f>
        <v/>
      </c>
      <c r="T239" s="339">
        <f>IF(AS239=1505,"",AS239)</f>
        <v>752</v>
      </c>
      <c r="U239" s="339" t="str">
        <f>IF(AT239=0,"",AT239)</f>
        <v/>
      </c>
      <c r="V239" s="292"/>
      <c r="W239" s="292"/>
      <c r="AA239" s="93" t="s">
        <v>1799</v>
      </c>
      <c r="AB239" s="94"/>
      <c r="AC239" s="355">
        <f>SUM(AC235:AC238)</f>
        <v>729</v>
      </c>
      <c r="AD239" s="356"/>
      <c r="AE239" s="355">
        <f>SUM(AE235:AE238)</f>
        <v>777</v>
      </c>
      <c r="AF239" s="356"/>
      <c r="AG239" s="355">
        <f>SUM(AG235:AG238)</f>
        <v>872</v>
      </c>
      <c r="AH239" s="356"/>
      <c r="AI239" s="355">
        <f>SUM(AI235:AI238)</f>
        <v>795</v>
      </c>
      <c r="AJ239" s="356"/>
      <c r="AK239" s="355">
        <f>SUM(AK235:AK238)</f>
        <v>825</v>
      </c>
      <c r="AL239" s="356"/>
      <c r="AM239" s="355">
        <f>SUM(AM235:AM238)</f>
        <v>845</v>
      </c>
      <c r="AN239" s="356"/>
      <c r="AO239" s="355">
        <f>SUM(AO235:AO238)</f>
        <v>892</v>
      </c>
      <c r="AP239" s="356"/>
      <c r="AQ239" s="355">
        <f>SUM(AQ235:AQ238)</f>
        <v>698</v>
      </c>
      <c r="AR239" s="356"/>
      <c r="AS239" s="355">
        <f>SUM(AS235:AS238)</f>
        <v>752</v>
      </c>
      <c r="AT239" s="356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0" t="str">
        <f>AE241</f>
        <v>Bayernliga Herren</v>
      </c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48"/>
      <c r="S241" s="49" t="s">
        <v>1794</v>
      </c>
      <c r="T241" s="50"/>
      <c r="U241" s="361" t="str">
        <f>AT241</f>
        <v>12.10./13.10.</v>
      </c>
      <c r="V241" s="362"/>
      <c r="W241" s="363"/>
      <c r="X241" s="364"/>
      <c r="Y241" s="365"/>
      <c r="Z241" s="365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1" t="str">
        <f>VLOOKUP(AS242,Spielorte!$A$1:$C$6,2)</f>
        <v>12.10./13.10.</v>
      </c>
      <c r="AU241" s="362"/>
      <c r="AV241" s="363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59" t="str">
        <f>AE242</f>
        <v>Unterföhring Dreambowl Palace</v>
      </c>
      <c r="G242" s="359"/>
      <c r="H242" s="359"/>
      <c r="I242" s="359"/>
      <c r="J242" s="359"/>
      <c r="K242" s="359"/>
      <c r="L242" s="359"/>
      <c r="M242" s="359"/>
      <c r="N242" s="359"/>
      <c r="O242" s="359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5" t="s">
        <v>1800</v>
      </c>
      <c r="E245" s="356"/>
      <c r="F245" s="355" t="s">
        <v>1801</v>
      </c>
      <c r="G245" s="356"/>
      <c r="H245" s="355" t="s">
        <v>1802</v>
      </c>
      <c r="I245" s="356"/>
      <c r="J245" s="355" t="s">
        <v>1803</v>
      </c>
      <c r="K245" s="356"/>
      <c r="L245" s="355" t="s">
        <v>1804</v>
      </c>
      <c r="M245" s="356"/>
      <c r="N245" s="355" t="s">
        <v>1805</v>
      </c>
      <c r="O245" s="356"/>
      <c r="P245" s="355" t="s">
        <v>1806</v>
      </c>
      <c r="Q245" s="356"/>
      <c r="R245" s="355" t="s">
        <v>1807</v>
      </c>
      <c r="S245" s="356"/>
      <c r="T245" s="355" t="s">
        <v>1808</v>
      </c>
      <c r="U245" s="356"/>
      <c r="V245" s="357" t="s">
        <v>1799</v>
      </c>
      <c r="W245" s="358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68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49">
        <f>IF(AD247="","",AD247)</f>
        <v>1</v>
      </c>
      <c r="F247" s="75">
        <f t="shared" ref="F247:F260" si="294">IF(AE247=0,"",AE247)</f>
        <v>190</v>
      </c>
      <c r="G247" s="349">
        <f>IF(AF247="","",AF247)</f>
        <v>1</v>
      </c>
      <c r="H247" s="75">
        <f t="shared" ref="H247:H260" si="295">IF(AG247=0,"",AG247)</f>
        <v>189</v>
      </c>
      <c r="I247" s="349">
        <f>IF(AH247="","",AH247)</f>
        <v>1</v>
      </c>
      <c r="J247" s="75">
        <f t="shared" ref="J247:J260" si="296">IF(AI247=0,"",AI247)</f>
        <v>224</v>
      </c>
      <c r="K247" s="349">
        <f>IF(AJ247="","",AJ247)</f>
        <v>1</v>
      </c>
      <c r="L247" s="75">
        <f t="shared" ref="L247:L260" si="297">IF(AK247=0,"",AK247)</f>
        <v>216</v>
      </c>
      <c r="M247" s="349">
        <f>IF(AL247="","",AL247)</f>
        <v>0</v>
      </c>
      <c r="N247" s="75">
        <f>IF(AM247=0,"",AM247)</f>
        <v>183</v>
      </c>
      <c r="O247" s="349">
        <f>IF(AN247="","",AN247)</f>
        <v>1</v>
      </c>
      <c r="P247" s="75">
        <f t="shared" ref="P247:P260" si="298">IF(AO247=0,"",AO247)</f>
        <v>171</v>
      </c>
      <c r="Q247" s="349">
        <f>IF(AP247="","",AP247)</f>
        <v>1</v>
      </c>
      <c r="R247" s="75" t="str">
        <f t="shared" ref="R247:R260" si="299">IF(AQ247=0,"",AQ247)</f>
        <v/>
      </c>
      <c r="S247" s="349">
        <f>IF(AR247="","",AR247)</f>
        <v>0</v>
      </c>
      <c r="T247" s="75" t="str">
        <f t="shared" ref="T247:T260" si="300">IF(AS247=0,"",AS247)</f>
        <v/>
      </c>
      <c r="U247" s="349">
        <f>IF(AT247="","",AT247)</f>
        <v>0</v>
      </c>
      <c r="V247" s="75">
        <f t="shared" ref="V247:V260" si="301">IF(AU247=0,"",AU247)</f>
        <v>1384</v>
      </c>
      <c r="W247" s="349">
        <f>IF(AV247="","",AV247)</f>
        <v>6</v>
      </c>
      <c r="Z247" s="352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69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50"/>
      <c r="F248" s="78" t="str">
        <f t="shared" si="294"/>
        <v/>
      </c>
      <c r="G248" s="350"/>
      <c r="H248" s="78" t="str">
        <f t="shared" si="295"/>
        <v/>
      </c>
      <c r="I248" s="350"/>
      <c r="J248" s="78" t="str">
        <f t="shared" si="296"/>
        <v/>
      </c>
      <c r="K248" s="350"/>
      <c r="L248" s="78" t="str">
        <f t="shared" si="297"/>
        <v/>
      </c>
      <c r="M248" s="350"/>
      <c r="N248" s="78" t="str">
        <f t="shared" ref="N248:N260" si="316">IF(AM248=0,"",AM248)</f>
        <v/>
      </c>
      <c r="O248" s="350"/>
      <c r="P248" s="78" t="str">
        <f t="shared" si="298"/>
        <v/>
      </c>
      <c r="Q248" s="350"/>
      <c r="R248" s="78">
        <f t="shared" si="299"/>
        <v>172</v>
      </c>
      <c r="S248" s="350"/>
      <c r="T248" s="78">
        <f t="shared" si="300"/>
        <v>164</v>
      </c>
      <c r="U248" s="350"/>
      <c r="V248" s="78">
        <f t="shared" si="301"/>
        <v>336</v>
      </c>
      <c r="W248" s="350"/>
      <c r="Z248" s="353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0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1"/>
      <c r="F249" s="69" t="str">
        <f t="shared" si="294"/>
        <v/>
      </c>
      <c r="G249" s="351"/>
      <c r="H249" s="69" t="str">
        <f t="shared" si="295"/>
        <v/>
      </c>
      <c r="I249" s="351"/>
      <c r="J249" s="69" t="str">
        <f t="shared" si="296"/>
        <v/>
      </c>
      <c r="K249" s="351"/>
      <c r="L249" s="69" t="str">
        <f t="shared" si="297"/>
        <v/>
      </c>
      <c r="M249" s="351"/>
      <c r="N249" s="69" t="str">
        <f t="shared" si="316"/>
        <v/>
      </c>
      <c r="O249" s="351"/>
      <c r="P249" s="69" t="str">
        <f t="shared" si="298"/>
        <v/>
      </c>
      <c r="Q249" s="351"/>
      <c r="R249" s="69" t="str">
        <f t="shared" si="299"/>
        <v/>
      </c>
      <c r="S249" s="351"/>
      <c r="T249" s="69" t="str">
        <f t="shared" si="300"/>
        <v/>
      </c>
      <c r="U249" s="351"/>
      <c r="V249" s="69" t="str">
        <f t="shared" si="301"/>
        <v/>
      </c>
      <c r="W249" s="351"/>
      <c r="Z249" s="354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68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49">
        <f>IF(AD250="","",AD250)</f>
        <v>1</v>
      </c>
      <c r="F250" s="75">
        <f t="shared" si="294"/>
        <v>201</v>
      </c>
      <c r="G250" s="349">
        <f>IF(AF250="","",AF250)</f>
        <v>1</v>
      </c>
      <c r="H250" s="75">
        <f t="shared" si="295"/>
        <v>172</v>
      </c>
      <c r="I250" s="349">
        <f>IF(AH250="","",AH250)</f>
        <v>0</v>
      </c>
      <c r="J250" s="75">
        <f t="shared" si="296"/>
        <v>172</v>
      </c>
      <c r="K250" s="349">
        <f>IF(AJ250="","",AJ250)</f>
        <v>0</v>
      </c>
      <c r="L250" s="75">
        <f t="shared" si="297"/>
        <v>227</v>
      </c>
      <c r="M250" s="349">
        <f>IF(AL250="","",AL250)</f>
        <v>1</v>
      </c>
      <c r="N250" s="75">
        <f t="shared" si="316"/>
        <v>199</v>
      </c>
      <c r="O250" s="349">
        <f>IF(AN250="","",AN250)</f>
        <v>0</v>
      </c>
      <c r="P250" s="75">
        <f t="shared" si="298"/>
        <v>187</v>
      </c>
      <c r="Q250" s="349">
        <f>IF(AP250="","",AP250)</f>
        <v>1</v>
      </c>
      <c r="R250" s="75">
        <f t="shared" si="299"/>
        <v>189</v>
      </c>
      <c r="S250" s="349">
        <f>IF(AR250="","",AR250)</f>
        <v>0</v>
      </c>
      <c r="T250" s="75">
        <f t="shared" si="300"/>
        <v>171</v>
      </c>
      <c r="U250" s="349">
        <f>IF(AT250="","",AT250)</f>
        <v>0</v>
      </c>
      <c r="V250" s="75">
        <f t="shared" si="301"/>
        <v>1710</v>
      </c>
      <c r="W250" s="349">
        <f>IF(AV250="","",AV250)</f>
        <v>4</v>
      </c>
      <c r="Z250" s="352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69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50"/>
      <c r="F251" s="78" t="str">
        <f t="shared" si="294"/>
        <v/>
      </c>
      <c r="G251" s="350"/>
      <c r="H251" s="78" t="str">
        <f t="shared" si="295"/>
        <v/>
      </c>
      <c r="I251" s="350"/>
      <c r="J251" s="78" t="str">
        <f t="shared" si="296"/>
        <v/>
      </c>
      <c r="K251" s="350"/>
      <c r="L251" s="78" t="str">
        <f t="shared" si="297"/>
        <v/>
      </c>
      <c r="M251" s="350"/>
      <c r="N251" s="78" t="str">
        <f t="shared" si="316"/>
        <v/>
      </c>
      <c r="O251" s="350"/>
      <c r="P251" s="78" t="str">
        <f t="shared" si="298"/>
        <v/>
      </c>
      <c r="Q251" s="350"/>
      <c r="R251" s="78" t="str">
        <f t="shared" si="299"/>
        <v/>
      </c>
      <c r="S251" s="350"/>
      <c r="T251" s="78" t="str">
        <f t="shared" si="300"/>
        <v/>
      </c>
      <c r="U251" s="350"/>
      <c r="V251" s="78" t="str">
        <f t="shared" si="301"/>
        <v/>
      </c>
      <c r="W251" s="350"/>
      <c r="Z251" s="353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0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1"/>
      <c r="F252" s="69" t="str">
        <f t="shared" si="294"/>
        <v/>
      </c>
      <c r="G252" s="351"/>
      <c r="H252" s="69" t="str">
        <f t="shared" si="295"/>
        <v/>
      </c>
      <c r="I252" s="351"/>
      <c r="J252" s="69" t="str">
        <f t="shared" si="296"/>
        <v/>
      </c>
      <c r="K252" s="351"/>
      <c r="L252" s="69" t="str">
        <f t="shared" si="297"/>
        <v/>
      </c>
      <c r="M252" s="351"/>
      <c r="N252" s="69" t="str">
        <f t="shared" si="316"/>
        <v/>
      </c>
      <c r="O252" s="351"/>
      <c r="P252" s="69" t="str">
        <f t="shared" si="298"/>
        <v/>
      </c>
      <c r="Q252" s="351"/>
      <c r="R252" s="69" t="str">
        <f t="shared" si="299"/>
        <v/>
      </c>
      <c r="S252" s="351"/>
      <c r="T252" s="69" t="str">
        <f t="shared" si="300"/>
        <v/>
      </c>
      <c r="U252" s="351"/>
      <c r="V252" s="69" t="str">
        <f t="shared" si="301"/>
        <v/>
      </c>
      <c r="W252" s="351"/>
      <c r="Z252" s="354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68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49">
        <f>IF(AD253="","",AD253)</f>
        <v>0.5</v>
      </c>
      <c r="F253" s="75">
        <f t="shared" si="294"/>
        <v>210</v>
      </c>
      <c r="G253" s="349">
        <f>IF(AF253="","",AF253)</f>
        <v>1</v>
      </c>
      <c r="H253" s="75">
        <f t="shared" si="295"/>
        <v>168</v>
      </c>
      <c r="I253" s="349">
        <f>IF(AH253="","",AH253)</f>
        <v>0</v>
      </c>
      <c r="J253" s="75" t="str">
        <f t="shared" si="296"/>
        <v/>
      </c>
      <c r="K253" s="349">
        <f>IF(AJ253="","",AJ253)</f>
        <v>1</v>
      </c>
      <c r="L253" s="75" t="str">
        <f t="shared" si="297"/>
        <v/>
      </c>
      <c r="M253" s="349">
        <f>IF(AL253="","",AL253)</f>
        <v>0</v>
      </c>
      <c r="N253" s="75" t="str">
        <f t="shared" si="316"/>
        <v/>
      </c>
      <c r="O253" s="349">
        <f>IF(AN253="","",AN253)</f>
        <v>1</v>
      </c>
      <c r="P253" s="75" t="str">
        <f t="shared" si="298"/>
        <v/>
      </c>
      <c r="Q253" s="349">
        <f>IF(AP253="","",AP253)</f>
        <v>0</v>
      </c>
      <c r="R253" s="75" t="str">
        <f t="shared" si="299"/>
        <v/>
      </c>
      <c r="S253" s="349">
        <f>IF(AR253="","",AR253)</f>
        <v>1</v>
      </c>
      <c r="T253" s="75" t="str">
        <f t="shared" si="300"/>
        <v/>
      </c>
      <c r="U253" s="349">
        <f>IF(AT253="","",AT253)</f>
        <v>1</v>
      </c>
      <c r="V253" s="75">
        <f t="shared" si="301"/>
        <v>559</v>
      </c>
      <c r="W253" s="349">
        <f>IF(AV253="","",AV253)</f>
        <v>5.5</v>
      </c>
      <c r="Z253" s="352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69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50"/>
      <c r="F254" s="78" t="str">
        <f t="shared" si="294"/>
        <v/>
      </c>
      <c r="G254" s="350"/>
      <c r="H254" s="78" t="str">
        <f t="shared" si="295"/>
        <v/>
      </c>
      <c r="I254" s="350"/>
      <c r="J254" s="78">
        <f t="shared" si="296"/>
        <v>192</v>
      </c>
      <c r="K254" s="350"/>
      <c r="L254" s="78" t="str">
        <f t="shared" si="297"/>
        <v/>
      </c>
      <c r="M254" s="350"/>
      <c r="N254" s="78" t="str">
        <f t="shared" si="316"/>
        <v/>
      </c>
      <c r="O254" s="350"/>
      <c r="P254" s="78" t="str">
        <f t="shared" si="298"/>
        <v/>
      </c>
      <c r="Q254" s="350"/>
      <c r="R254" s="78" t="str">
        <f t="shared" si="299"/>
        <v/>
      </c>
      <c r="S254" s="350"/>
      <c r="T254" s="78" t="str">
        <f t="shared" si="300"/>
        <v/>
      </c>
      <c r="U254" s="350"/>
      <c r="V254" s="78">
        <f t="shared" si="301"/>
        <v>192</v>
      </c>
      <c r="W254" s="350"/>
      <c r="Z254" s="353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0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51"/>
      <c r="F255" s="69" t="str">
        <f t="shared" si="294"/>
        <v/>
      </c>
      <c r="G255" s="351"/>
      <c r="H255" s="69" t="str">
        <f t="shared" si="295"/>
        <v/>
      </c>
      <c r="I255" s="351"/>
      <c r="J255" s="69" t="str">
        <f t="shared" si="296"/>
        <v/>
      </c>
      <c r="K255" s="351"/>
      <c r="L255" s="69">
        <f t="shared" si="297"/>
        <v>163</v>
      </c>
      <c r="M255" s="351"/>
      <c r="N255" s="69">
        <f t="shared" si="316"/>
        <v>202</v>
      </c>
      <c r="O255" s="351"/>
      <c r="P255" s="69">
        <f t="shared" si="298"/>
        <v>181</v>
      </c>
      <c r="Q255" s="351"/>
      <c r="R255" s="69">
        <f t="shared" si="299"/>
        <v>219</v>
      </c>
      <c r="S255" s="351"/>
      <c r="T255" s="69">
        <f t="shared" si="300"/>
        <v>244</v>
      </c>
      <c r="U255" s="351"/>
      <c r="V255" s="69">
        <f t="shared" si="301"/>
        <v>1009</v>
      </c>
      <c r="W255" s="351"/>
      <c r="Z255" s="354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68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49">
        <f>IF(AD256="","",AD256)</f>
        <v>0</v>
      </c>
      <c r="F256" s="75" t="str">
        <f t="shared" si="294"/>
        <v/>
      </c>
      <c r="G256" s="349">
        <f>IF(AF256="","",AF256)</f>
        <v>1</v>
      </c>
      <c r="H256" s="75" t="str">
        <f t="shared" si="295"/>
        <v/>
      </c>
      <c r="I256" s="349">
        <f>IF(AH256="","",AH256)</f>
        <v>0</v>
      </c>
      <c r="J256" s="75" t="str">
        <f t="shared" si="296"/>
        <v/>
      </c>
      <c r="K256" s="349">
        <f>IF(AJ256="","",AJ256)</f>
        <v>1</v>
      </c>
      <c r="L256" s="75" t="str">
        <f t="shared" si="297"/>
        <v/>
      </c>
      <c r="M256" s="349">
        <f>IF(AL256="","",AL256)</f>
        <v>0</v>
      </c>
      <c r="N256" s="75" t="str">
        <f t="shared" si="316"/>
        <v/>
      </c>
      <c r="O256" s="349">
        <f>IF(AN256="","",AN256)</f>
        <v>0</v>
      </c>
      <c r="P256" s="75" t="str">
        <f t="shared" si="298"/>
        <v/>
      </c>
      <c r="Q256" s="349">
        <f>IF(AP256="","",AP256)</f>
        <v>0</v>
      </c>
      <c r="R256" s="75">
        <f t="shared" si="299"/>
        <v>212</v>
      </c>
      <c r="S256" s="349">
        <f>IF(AR256="","",AR256)</f>
        <v>1</v>
      </c>
      <c r="T256" s="75">
        <f t="shared" si="300"/>
        <v>151</v>
      </c>
      <c r="U256" s="349">
        <f>IF(AT256="","",AT256)</f>
        <v>0</v>
      </c>
      <c r="V256" s="75">
        <f t="shared" si="301"/>
        <v>511</v>
      </c>
      <c r="W256" s="349">
        <f>IF(AV256="","",AV256)</f>
        <v>3</v>
      </c>
      <c r="Z256" s="352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69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50"/>
      <c r="F257" s="78">
        <f t="shared" si="294"/>
        <v>245</v>
      </c>
      <c r="G257" s="350"/>
      <c r="H257" s="78">
        <f t="shared" si="295"/>
        <v>216</v>
      </c>
      <c r="I257" s="350"/>
      <c r="J257" s="78">
        <f t="shared" si="296"/>
        <v>251</v>
      </c>
      <c r="K257" s="350"/>
      <c r="L257" s="78">
        <f t="shared" si="297"/>
        <v>219</v>
      </c>
      <c r="M257" s="350"/>
      <c r="N257" s="78">
        <f t="shared" si="316"/>
        <v>179</v>
      </c>
      <c r="O257" s="350"/>
      <c r="P257" s="78">
        <f t="shared" si="298"/>
        <v>175</v>
      </c>
      <c r="Q257" s="350"/>
      <c r="R257" s="78" t="str">
        <f t="shared" si="299"/>
        <v/>
      </c>
      <c r="S257" s="350"/>
      <c r="T257" s="78" t="str">
        <f t="shared" si="300"/>
        <v/>
      </c>
      <c r="U257" s="350"/>
      <c r="V257" s="78">
        <f t="shared" si="301"/>
        <v>1285</v>
      </c>
      <c r="W257" s="350"/>
      <c r="Z257" s="353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0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1"/>
      <c r="F258" s="69" t="str">
        <f t="shared" si="294"/>
        <v/>
      </c>
      <c r="G258" s="351"/>
      <c r="H258" s="69" t="str">
        <f t="shared" si="295"/>
        <v/>
      </c>
      <c r="I258" s="351"/>
      <c r="J258" s="69" t="str">
        <f t="shared" si="296"/>
        <v/>
      </c>
      <c r="K258" s="351"/>
      <c r="L258" s="69" t="str">
        <f t="shared" si="297"/>
        <v/>
      </c>
      <c r="M258" s="351"/>
      <c r="N258" s="69" t="str">
        <f t="shared" si="316"/>
        <v/>
      </c>
      <c r="O258" s="351"/>
      <c r="P258" s="69" t="str">
        <f t="shared" si="298"/>
        <v/>
      </c>
      <c r="Q258" s="351"/>
      <c r="R258" s="69" t="str">
        <f t="shared" si="299"/>
        <v/>
      </c>
      <c r="S258" s="351"/>
      <c r="T258" s="69" t="str">
        <f t="shared" si="300"/>
        <v/>
      </c>
      <c r="U258" s="351"/>
      <c r="V258" s="69" t="str">
        <f t="shared" si="301"/>
        <v/>
      </c>
      <c r="W258" s="351"/>
      <c r="Z258" s="354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47">
        <f t="shared" ref="D262:M264" si="329">IF(AC262=0,"",AC262)</f>
        <v>5</v>
      </c>
      <c r="E262" s="347" t="str">
        <f t="shared" si="329"/>
        <v/>
      </c>
      <c r="F262" s="347">
        <f t="shared" si="329"/>
        <v>1</v>
      </c>
      <c r="G262" s="347" t="str">
        <f t="shared" si="329"/>
        <v/>
      </c>
      <c r="H262" s="347">
        <f t="shared" si="329"/>
        <v>4</v>
      </c>
      <c r="I262" s="347" t="str">
        <f t="shared" si="329"/>
        <v/>
      </c>
      <c r="J262" s="347">
        <f t="shared" si="329"/>
        <v>3</v>
      </c>
      <c r="K262" s="347" t="str">
        <f t="shared" si="329"/>
        <v/>
      </c>
      <c r="L262" s="347">
        <f t="shared" si="329"/>
        <v>8</v>
      </c>
      <c r="M262" s="347" t="str">
        <f t="shared" si="329"/>
        <v/>
      </c>
      <c r="N262" s="347">
        <f t="shared" ref="N262:U264" si="330">IF(AM262=0,"",AM262)</f>
        <v>10</v>
      </c>
      <c r="O262" s="347" t="str">
        <f t="shared" si="330"/>
        <v/>
      </c>
      <c r="P262" s="347">
        <f t="shared" si="330"/>
        <v>7</v>
      </c>
      <c r="Q262" s="347" t="str">
        <f t="shared" si="330"/>
        <v/>
      </c>
      <c r="R262" s="347">
        <f t="shared" si="330"/>
        <v>6</v>
      </c>
      <c r="S262" s="347" t="str">
        <f t="shared" si="330"/>
        <v/>
      </c>
      <c r="T262" s="347">
        <f t="shared" si="330"/>
        <v>2</v>
      </c>
      <c r="U262" s="347" t="str">
        <f t="shared" si="330"/>
        <v/>
      </c>
      <c r="V262" s="348"/>
      <c r="W262" s="348"/>
      <c r="AA262" s="88" t="s">
        <v>1797</v>
      </c>
      <c r="AB262" s="89" t="s">
        <v>1798</v>
      </c>
      <c r="AC262" s="371">
        <f>VLOOKUP($AA242,Schlüssel!$A$5:$K$14,3)</f>
        <v>5</v>
      </c>
      <c r="AD262" s="372"/>
      <c r="AE262" s="371">
        <f>VLOOKUP($AA242,Schlüssel!$A$5:$K$14,4)</f>
        <v>1</v>
      </c>
      <c r="AF262" s="372"/>
      <c r="AG262" s="371">
        <f>VLOOKUP($AA242,Schlüssel!$A$5:$K$14,5)</f>
        <v>4</v>
      </c>
      <c r="AH262" s="372"/>
      <c r="AI262" s="371">
        <f>VLOOKUP($AA242,Schlüssel!$A$5:$K$14,6)</f>
        <v>3</v>
      </c>
      <c r="AJ262" s="372"/>
      <c r="AK262" s="371">
        <f>VLOOKUP($AA242,Schlüssel!$A$5:$K$14,7)</f>
        <v>8</v>
      </c>
      <c r="AL262" s="372"/>
      <c r="AM262" s="371">
        <f>VLOOKUP($AA242,Schlüssel!$A$5:$K$14,8)</f>
        <v>10</v>
      </c>
      <c r="AN262" s="372"/>
      <c r="AO262" s="371">
        <f>VLOOKUP($AA242,Schlüssel!$A$5:$K$14,9)</f>
        <v>7</v>
      </c>
      <c r="AP262" s="372"/>
      <c r="AQ262" s="371">
        <f>VLOOKUP($AA242,Schlüssel!$A$5:$K$14,10)</f>
        <v>6</v>
      </c>
      <c r="AR262" s="372"/>
      <c r="AS262" s="371">
        <f>VLOOKUP($AA242,Schlüssel!$A$5:$K$14,11)</f>
        <v>2</v>
      </c>
      <c r="AT262" s="372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44" t="str">
        <f t="shared" si="329"/>
        <v>RW Lichtenhof Stein 1</v>
      </c>
      <c r="E263" s="345" t="str">
        <f t="shared" si="329"/>
        <v/>
      </c>
      <c r="F263" s="344" t="str">
        <f t="shared" si="329"/>
        <v>BC Comet Nürnberg</v>
      </c>
      <c r="G263" s="345" t="str">
        <f t="shared" si="329"/>
        <v/>
      </c>
      <c r="H263" s="344" t="str">
        <f t="shared" si="329"/>
        <v>SG DJK Rimpar</v>
      </c>
      <c r="I263" s="345" t="str">
        <f t="shared" si="329"/>
        <v/>
      </c>
      <c r="J263" s="344" t="str">
        <f t="shared" si="329"/>
        <v>BK München 3</v>
      </c>
      <c r="K263" s="345" t="str">
        <f t="shared" si="329"/>
        <v/>
      </c>
      <c r="L263" s="344" t="str">
        <f t="shared" si="329"/>
        <v>BC EMAX Unterföhring 2</v>
      </c>
      <c r="M263" s="345" t="str">
        <f t="shared" si="329"/>
        <v/>
      </c>
      <c r="N263" s="344" t="str">
        <f t="shared" si="330"/>
        <v>High Roller Rosenheim 1</v>
      </c>
      <c r="O263" s="345" t="str">
        <f t="shared" si="330"/>
        <v/>
      </c>
      <c r="P263" s="344" t="str">
        <f t="shared" si="330"/>
        <v>Schanzer Ingolstadt 1</v>
      </c>
      <c r="Q263" s="345" t="str">
        <f t="shared" si="330"/>
        <v/>
      </c>
      <c r="R263" s="344" t="str">
        <f t="shared" si="330"/>
        <v>SG Rottendorf 1</v>
      </c>
      <c r="S263" s="345" t="str">
        <f t="shared" si="330"/>
        <v/>
      </c>
      <c r="T263" s="344" t="str">
        <f t="shared" si="330"/>
        <v>Bajuwaren München 1</v>
      </c>
      <c r="U263" s="345" t="str">
        <f t="shared" si="330"/>
        <v/>
      </c>
      <c r="V263" s="346"/>
      <c r="W263" s="346"/>
      <c r="AA263" s="90"/>
      <c r="AB263" s="86"/>
      <c r="AC263" s="344" t="str">
        <f>VLOOKUP(AC262,Schlüssel!$A$5:$K$14,2)</f>
        <v>RW Lichtenhof Stein 1</v>
      </c>
      <c r="AD263" s="345"/>
      <c r="AE263" s="344" t="str">
        <f>VLOOKUP(AE262,Schlüssel!$A$5:$K$14,2)</f>
        <v>BC Comet Nürnberg</v>
      </c>
      <c r="AF263" s="345"/>
      <c r="AG263" s="344" t="str">
        <f>VLOOKUP(AG262,Schlüssel!$A$5:$K$14,2)</f>
        <v>SG DJK Rimpar</v>
      </c>
      <c r="AH263" s="345"/>
      <c r="AI263" s="344" t="str">
        <f>VLOOKUP(AI262,Schlüssel!$A$5:$K$14,2)</f>
        <v>BK München 3</v>
      </c>
      <c r="AJ263" s="345"/>
      <c r="AK263" s="344" t="str">
        <f>VLOOKUP(AK262,Schlüssel!$A$5:$K$14,2)</f>
        <v>BC EMAX Unterföhring 2</v>
      </c>
      <c r="AL263" s="345"/>
      <c r="AM263" s="344" t="str">
        <f>VLOOKUP(AM262,Schlüssel!$A$5:$K$14,2)</f>
        <v>High Roller Rosenheim 1</v>
      </c>
      <c r="AN263" s="345"/>
      <c r="AO263" s="344" t="str">
        <f>VLOOKUP(AO262,Schlüssel!$A$5:$K$14,2)</f>
        <v>Schanzer Ingolstadt 1</v>
      </c>
      <c r="AP263" s="345"/>
      <c r="AQ263" s="344" t="str">
        <f>VLOOKUP(AQ262,Schlüssel!$A$5:$K$14,2)</f>
        <v>SG Rottendorf 1</v>
      </c>
      <c r="AR263" s="345"/>
      <c r="AS263" s="344" t="str">
        <f>VLOOKUP(AS262,Schlüssel!$A$5:$K$14,2)</f>
        <v>Bajuwaren München 1</v>
      </c>
      <c r="AT263" s="345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42" t="str">
        <f t="shared" si="329"/>
        <v/>
      </c>
      <c r="E264" s="342" t="str">
        <f t="shared" si="329"/>
        <v/>
      </c>
      <c r="F264" s="342" t="str">
        <f t="shared" si="329"/>
        <v/>
      </c>
      <c r="G264" s="342" t="str">
        <f t="shared" si="329"/>
        <v/>
      </c>
      <c r="H264" s="342" t="str">
        <f t="shared" si="329"/>
        <v/>
      </c>
      <c r="I264" s="342" t="str">
        <f t="shared" si="329"/>
        <v/>
      </c>
      <c r="J264" s="342" t="str">
        <f t="shared" si="329"/>
        <v/>
      </c>
      <c r="K264" s="342" t="str">
        <f t="shared" si="329"/>
        <v/>
      </c>
      <c r="L264" s="342" t="str">
        <f t="shared" si="329"/>
        <v/>
      </c>
      <c r="M264" s="342" t="str">
        <f t="shared" si="329"/>
        <v/>
      </c>
      <c r="N264" s="342" t="str">
        <f t="shared" si="330"/>
        <v/>
      </c>
      <c r="O264" s="342" t="str">
        <f t="shared" si="330"/>
        <v/>
      </c>
      <c r="P264" s="342" t="str">
        <f t="shared" si="330"/>
        <v/>
      </c>
      <c r="Q264" s="342" t="str">
        <f t="shared" si="330"/>
        <v/>
      </c>
      <c r="R264" s="342" t="str">
        <f t="shared" si="330"/>
        <v/>
      </c>
      <c r="S264" s="342" t="str">
        <f t="shared" si="330"/>
        <v/>
      </c>
      <c r="T264" s="342" t="str">
        <f t="shared" si="330"/>
        <v/>
      </c>
      <c r="U264" s="343" t="str">
        <f t="shared" si="330"/>
        <v/>
      </c>
      <c r="V264" s="303"/>
      <c r="W264" s="303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6" t="str">
        <f t="shared" si="327"/>
        <v>Spieler 1</v>
      </c>
      <c r="C265" s="367" t="str">
        <f t="shared" si="328"/>
        <v/>
      </c>
      <c r="D265" s="340">
        <f>IF(AC265=301,"",AC265)</f>
        <v>189</v>
      </c>
      <c r="E265" s="340" t="str">
        <f>IF(AD265=0,"",AD265)</f>
        <v/>
      </c>
      <c r="F265" s="340">
        <f>IF(AE265=301,"",AE265)</f>
        <v>185</v>
      </c>
      <c r="G265" s="340" t="str">
        <f>IF(AF265=0,"",AF265)</f>
        <v/>
      </c>
      <c r="H265" s="340">
        <f>IF(AG265=301,"",AG265)</f>
        <v>180</v>
      </c>
      <c r="I265" s="340" t="str">
        <f>IF(AH265=0,"",AH265)</f>
        <v/>
      </c>
      <c r="J265" s="340">
        <f>IF(AI265=301,"",AI265)</f>
        <v>179</v>
      </c>
      <c r="K265" s="340" t="str">
        <f>IF(AJ265=0,"",AJ265)</f>
        <v/>
      </c>
      <c r="L265" s="340">
        <f>IF(AK265=301,"",AK265)</f>
        <v>259</v>
      </c>
      <c r="M265" s="340" t="str">
        <f>IF(AL265=0,"",AL265)</f>
        <v/>
      </c>
      <c r="N265" s="340">
        <f>IF(AM265=301,"",AM265)</f>
        <v>143</v>
      </c>
      <c r="O265" s="340" t="str">
        <f>IF(AN265=0,"",AN265)</f>
        <v/>
      </c>
      <c r="P265" s="340">
        <f>IF(AO265=301,"",AO265)</f>
        <v>166</v>
      </c>
      <c r="Q265" s="340" t="str">
        <f>IF(AP265=0,"",AP265)</f>
        <v/>
      </c>
      <c r="R265" s="340">
        <f>IF(AQ265=301,"",AQ265)</f>
        <v>204</v>
      </c>
      <c r="S265" s="340" t="str">
        <f>IF(AR265=0,"",AR265)</f>
        <v/>
      </c>
      <c r="T265" s="340">
        <f>IF(AS265=301,"",AS265)</f>
        <v>207</v>
      </c>
      <c r="U265" s="340" t="str">
        <f>IF(AT265=0,"",AT265)</f>
        <v/>
      </c>
      <c r="V265" s="341"/>
      <c r="W265" s="341"/>
      <c r="AA265" s="91" t="s">
        <v>0</v>
      </c>
      <c r="AB265" s="92"/>
      <c r="AC265" s="373">
        <f>ABS(INDEX(AC:AC,MATCH(AC262,$AA:$AA,0)+5)+INDEX(AC:AC,MATCH(AC262,$AA:$AA,0)+6)+INDEX(AC:AC,MATCH(AC262,$AA:$AA,0)+7))</f>
        <v>189</v>
      </c>
      <c r="AD265" s="374"/>
      <c r="AE265" s="373">
        <f>ABS(INDEX(AE:AE,MATCH(AE262,$AA:$AA,0)+5)+INDEX(AE:AE,MATCH(AE262,$AA:$AA,0)+6)+INDEX(AE:AE,MATCH(AE262,$AA:$AA,0)+7))</f>
        <v>185</v>
      </c>
      <c r="AF265" s="374"/>
      <c r="AG265" s="373">
        <f>ABS(INDEX(AG:AG,MATCH(AG262,$AA:$AA,0)+5)+INDEX(AG:AG,MATCH(AG262,$AA:$AA,0)+6)+INDEX(AG:AG,MATCH(AG262,$AA:$AA,0)+7))</f>
        <v>180</v>
      </c>
      <c r="AH265" s="374"/>
      <c r="AI265" s="373">
        <f>ABS(INDEX(AI:AI,MATCH(AI262,$AA:$AA,0)+5)+INDEX(AI:AI,MATCH(AI262,$AA:$AA,0)+6)+INDEX(AI:AI,MATCH(AI262,$AA:$AA,0)+7))</f>
        <v>179</v>
      </c>
      <c r="AJ265" s="374"/>
      <c r="AK265" s="373">
        <f>ABS(INDEX(AK:AK,MATCH(AK262,$AA:$AA,0)+5)+INDEX(AK:AK,MATCH(AK262,$AA:$AA,0)+6)+INDEX(AK:AK,MATCH(AK262,$AA:$AA,0)+7))</f>
        <v>259</v>
      </c>
      <c r="AL265" s="374"/>
      <c r="AM265" s="373">
        <f>ABS(INDEX(AM:AM,MATCH(AM262,$AA:$AA,0)+5)+INDEX(AM:AM,MATCH(AM262,$AA:$AA,0)+6)+INDEX(AM:AM,MATCH(AM262,$AA:$AA,0)+7))</f>
        <v>143</v>
      </c>
      <c r="AN265" s="374"/>
      <c r="AO265" s="373">
        <f>ABS(INDEX(AO:AO,MATCH(AO262,$AA:$AA,0)+5)+INDEX(AO:AO,MATCH(AO262,$AA:$AA,0)+6)+INDEX(AO:AO,MATCH(AO262,$AA:$AA,0)+7))</f>
        <v>166</v>
      </c>
      <c r="AP265" s="374"/>
      <c r="AQ265" s="373">
        <f>ABS(INDEX(AQ:AQ,MATCH(AQ262,$AA:$AA,0)+5)+INDEX(AQ:AQ,MATCH(AQ262,$AA:$AA,0)+6)+INDEX(AQ:AQ,MATCH(AQ262,$AA:$AA,0)+7))</f>
        <v>204</v>
      </c>
      <c r="AR265" s="374"/>
      <c r="AS265" s="373">
        <f>ABS(INDEX(AS:AS,MATCH(AS262,$AA:$AA,0)+5)+INDEX(AS:AS,MATCH(AS262,$AA:$AA,0)+6)+INDEX(AS:AS,MATCH(AS262,$AA:$AA,0)+7))</f>
        <v>207</v>
      </c>
      <c r="AT265" s="374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6" t="str">
        <f t="shared" si="327"/>
        <v>Spieler 2</v>
      </c>
      <c r="C266" s="367" t="str">
        <f t="shared" si="328"/>
        <v/>
      </c>
      <c r="D266" s="340">
        <f>IF(AC266=301,"",AC266)</f>
        <v>183</v>
      </c>
      <c r="E266" s="340" t="str">
        <f>IF(AD266=0,"",AD266)</f>
        <v/>
      </c>
      <c r="F266" s="340">
        <f>IF(AE266=301,"",AE266)</f>
        <v>185</v>
      </c>
      <c r="G266" s="340" t="str">
        <f>IF(AF266=0,"",AF266)</f>
        <v/>
      </c>
      <c r="H266" s="340">
        <f>IF(AG266=301,"",AG266)</f>
        <v>180</v>
      </c>
      <c r="I266" s="340" t="str">
        <f>IF(AH266=0,"",AH266)</f>
        <v/>
      </c>
      <c r="J266" s="340">
        <f>IF(AI266=301,"",AI266)</f>
        <v>208</v>
      </c>
      <c r="K266" s="340" t="str">
        <f>IF(AJ266=0,"",AJ266)</f>
        <v/>
      </c>
      <c r="L266" s="340">
        <f>IF(AK266=301,"",AK266)</f>
        <v>212</v>
      </c>
      <c r="M266" s="340" t="str">
        <f>IF(AL266=0,"",AL266)</f>
        <v/>
      </c>
      <c r="N266" s="340">
        <f>IF(AM266=301,"",AM266)</f>
        <v>223</v>
      </c>
      <c r="O266" s="340" t="str">
        <f>IF(AN266=0,"",AN266)</f>
        <v/>
      </c>
      <c r="P266" s="340">
        <f>IF(AO266=301,"",AO266)</f>
        <v>170</v>
      </c>
      <c r="Q266" s="340" t="str">
        <f>IF(AP266=0,"",AP266)</f>
        <v/>
      </c>
      <c r="R266" s="340">
        <f>IF(AQ266=301,"",AQ266)</f>
        <v>231</v>
      </c>
      <c r="S266" s="340" t="str">
        <f>IF(AR266=0,"",AR266)</f>
        <v/>
      </c>
      <c r="T266" s="340">
        <f>IF(AS266=301,"",AS266)</f>
        <v>195</v>
      </c>
      <c r="U266" s="340" t="str">
        <f>IF(AT266=0,"",AT266)</f>
        <v/>
      </c>
      <c r="V266" s="341"/>
      <c r="W266" s="341"/>
      <c r="AA266" s="91" t="s">
        <v>2</v>
      </c>
      <c r="AB266" s="92"/>
      <c r="AC266" s="375">
        <f>ABS(INDEX(AC:AC,MATCH(AC262,$AA:$AA,0)+8)+INDEX(AC:AC,MATCH(AC262,$AA:$AA,0)+9)+INDEX(AC:AC,MATCH(AC262,$AA:$AA,0)+10))</f>
        <v>183</v>
      </c>
      <c r="AD266" s="376"/>
      <c r="AE266" s="375">
        <f>ABS(INDEX(AE:AE,MATCH(AE262,$AA:$AA,0)+8)+INDEX(AE:AE,MATCH(AE262,$AA:$AA,0)+9)+INDEX(AE:AE,MATCH(AE262,$AA:$AA,0)+10))</f>
        <v>185</v>
      </c>
      <c r="AF266" s="376"/>
      <c r="AG266" s="375">
        <f>ABS(INDEX(AG:AG,MATCH(AG262,$AA:$AA,0)+8)+INDEX(AG:AG,MATCH(AG262,$AA:$AA,0)+9)+INDEX(AG:AG,MATCH(AG262,$AA:$AA,0)+10))</f>
        <v>180</v>
      </c>
      <c r="AH266" s="376"/>
      <c r="AI266" s="375">
        <f>ABS(INDEX(AI:AI,MATCH(AI262,$AA:$AA,0)+8)+INDEX(AI:AI,MATCH(AI262,$AA:$AA,0)+9)+INDEX(AI:AI,MATCH(AI262,$AA:$AA,0)+10))</f>
        <v>208</v>
      </c>
      <c r="AJ266" s="376"/>
      <c r="AK266" s="375">
        <f>ABS(INDEX(AK:AK,MATCH(AK262,$AA:$AA,0)+8)+INDEX(AK:AK,MATCH(AK262,$AA:$AA,0)+9)+INDEX(AK:AK,MATCH(AK262,$AA:$AA,0)+10))</f>
        <v>212</v>
      </c>
      <c r="AL266" s="376"/>
      <c r="AM266" s="375">
        <f>ABS(INDEX(AM:AM,MATCH(AM262,$AA:$AA,0)+8)+INDEX(AM:AM,MATCH(AM262,$AA:$AA,0)+9)+INDEX(AM:AM,MATCH(AM262,$AA:$AA,0)+10))</f>
        <v>223</v>
      </c>
      <c r="AN266" s="376"/>
      <c r="AO266" s="375">
        <f>ABS(INDEX(AO:AO,MATCH(AO262,$AA:$AA,0)+8)+INDEX(AO:AO,MATCH(AO262,$AA:$AA,0)+9)+INDEX(AO:AO,MATCH(AO262,$AA:$AA,0)+10))</f>
        <v>170</v>
      </c>
      <c r="AP266" s="376"/>
      <c r="AQ266" s="375">
        <f>ABS(INDEX(AQ:AQ,MATCH(AQ262,$AA:$AA,0)+8)+INDEX(AQ:AQ,MATCH(AQ262,$AA:$AA,0)+9)+INDEX(AQ:AQ,MATCH(AQ262,$AA:$AA,0)+10))</f>
        <v>231</v>
      </c>
      <c r="AR266" s="376"/>
      <c r="AS266" s="375">
        <f>ABS(INDEX(AS:AS,MATCH(AS262,$AA:$AA,0)+8)+INDEX(AS:AS,MATCH(AS262,$AA:$AA,0)+9)+INDEX(AS:AS,MATCH(AS262,$AA:$AA,0)+10))</f>
        <v>195</v>
      </c>
      <c r="AT266" s="376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6" t="str">
        <f t="shared" si="327"/>
        <v>Spieler 3</v>
      </c>
      <c r="C267" s="367" t="str">
        <f t="shared" si="328"/>
        <v/>
      </c>
      <c r="D267" s="340">
        <f>IF(AC267=301,"",AC267)</f>
        <v>181</v>
      </c>
      <c r="E267" s="340" t="str">
        <f>IF(AD267=0,"",AD267)</f>
        <v/>
      </c>
      <c r="F267" s="340">
        <f>IF(AE267=301,"",AE267)</f>
        <v>183</v>
      </c>
      <c r="G267" s="340" t="str">
        <f>IF(AF267=0,"",AF267)</f>
        <v/>
      </c>
      <c r="H267" s="340">
        <f>IF(AG267=301,"",AG267)</f>
        <v>239</v>
      </c>
      <c r="I267" s="340" t="str">
        <f>IF(AH267=0,"",AH267)</f>
        <v/>
      </c>
      <c r="J267" s="340">
        <f>IF(AI267=301,"",AI267)</f>
        <v>167</v>
      </c>
      <c r="K267" s="340" t="str">
        <f>IF(AJ267=0,"",AJ267)</f>
        <v/>
      </c>
      <c r="L267" s="340">
        <f>IF(AK267=301,"",AK267)</f>
        <v>205</v>
      </c>
      <c r="M267" s="340" t="str">
        <f>IF(AL267=0,"",AL267)</f>
        <v/>
      </c>
      <c r="N267" s="340">
        <f>IF(AM267=301,"",AM267)</f>
        <v>130</v>
      </c>
      <c r="O267" s="340" t="str">
        <f>IF(AN267=0,"",AN267)</f>
        <v/>
      </c>
      <c r="P267" s="340">
        <f>IF(AO267=301,"",AO267)</f>
        <v>183</v>
      </c>
      <c r="Q267" s="340" t="str">
        <f>IF(AP267=0,"",AP267)</f>
        <v/>
      </c>
      <c r="R267" s="340">
        <f>IF(AQ267=301,"",AQ267)</f>
        <v>201</v>
      </c>
      <c r="S267" s="340" t="str">
        <f>IF(AR267=0,"",AR267)</f>
        <v/>
      </c>
      <c r="T267" s="340">
        <f>IF(AS267=301,"",AS267)</f>
        <v>213</v>
      </c>
      <c r="U267" s="340" t="str">
        <f>IF(AT267=0,"",AT267)</f>
        <v/>
      </c>
      <c r="V267" s="341"/>
      <c r="W267" s="341"/>
      <c r="AA267" s="91" t="s">
        <v>3</v>
      </c>
      <c r="AB267" s="92"/>
      <c r="AC267" s="375">
        <f>ABS(INDEX(AC:AC,MATCH(AC262,$AA:$AA,0)+11)+INDEX(AC:AC,MATCH(AC262,$AA:$AA,0)+12)+INDEX(AC:AC,MATCH(AC262,$AA:$AA,0)+13))</f>
        <v>181</v>
      </c>
      <c r="AD267" s="376"/>
      <c r="AE267" s="375">
        <f>ABS(INDEX(AE:AE,MATCH(AE262,$AA:$AA,0)+11)+INDEX(AE:AE,MATCH(AE262,$AA:$AA,0)+12)+INDEX(AE:AE,MATCH(AE262,$AA:$AA,0)+13))</f>
        <v>183</v>
      </c>
      <c r="AF267" s="376"/>
      <c r="AG267" s="375">
        <f>ABS(INDEX(AG:AG,MATCH(AG262,$AA:$AA,0)+11)+INDEX(AG:AG,MATCH(AG262,$AA:$AA,0)+12)+INDEX(AG:AG,MATCH(AG262,$AA:$AA,0)+13))</f>
        <v>239</v>
      </c>
      <c r="AH267" s="376"/>
      <c r="AI267" s="375">
        <f>ABS(INDEX(AI:AI,MATCH(AI262,$AA:$AA,0)+11)+INDEX(AI:AI,MATCH(AI262,$AA:$AA,0)+12)+INDEX(AI:AI,MATCH(AI262,$AA:$AA,0)+13))</f>
        <v>167</v>
      </c>
      <c r="AJ267" s="376"/>
      <c r="AK267" s="375">
        <f>ABS(INDEX(AK:AK,MATCH(AK262,$AA:$AA,0)+11)+INDEX(AK:AK,MATCH(AK262,$AA:$AA,0)+12)+INDEX(AK:AK,MATCH(AK262,$AA:$AA,0)+13))</f>
        <v>205</v>
      </c>
      <c r="AL267" s="376"/>
      <c r="AM267" s="375">
        <f>ABS(INDEX(AM:AM,MATCH(AM262,$AA:$AA,0)+11)+INDEX(AM:AM,MATCH(AM262,$AA:$AA,0)+12)+INDEX(AM:AM,MATCH(AM262,$AA:$AA,0)+13))</f>
        <v>130</v>
      </c>
      <c r="AN267" s="376"/>
      <c r="AO267" s="375">
        <f>ABS(INDEX(AO:AO,MATCH(AO262,$AA:$AA,0)+11)+INDEX(AO:AO,MATCH(AO262,$AA:$AA,0)+12)+INDEX(AO:AO,MATCH(AO262,$AA:$AA,0)+13))</f>
        <v>183</v>
      </c>
      <c r="AP267" s="376"/>
      <c r="AQ267" s="375">
        <f>ABS(INDEX(AQ:AQ,MATCH(AQ262,$AA:$AA,0)+11)+INDEX(AQ:AQ,MATCH(AQ262,$AA:$AA,0)+12)+INDEX(AQ:AQ,MATCH(AQ262,$AA:$AA,0)+13))</f>
        <v>201</v>
      </c>
      <c r="AR267" s="376"/>
      <c r="AS267" s="375">
        <f>ABS(INDEX(AS:AS,MATCH(AS262,$AA:$AA,0)+11)+INDEX(AS:AS,MATCH(AS262,$AA:$AA,0)+12)+INDEX(AS:AS,MATCH(AS262,$AA:$AA,0)+13))</f>
        <v>213</v>
      </c>
      <c r="AT267" s="376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6" t="str">
        <f t="shared" si="327"/>
        <v>Spieler 4</v>
      </c>
      <c r="C268" s="367" t="str">
        <f t="shared" si="328"/>
        <v/>
      </c>
      <c r="D268" s="340">
        <f>IF(AC268=301,"",AC268)</f>
        <v>200</v>
      </c>
      <c r="E268" s="340" t="str">
        <f>IF(AD268=0,"",AD268)</f>
        <v/>
      </c>
      <c r="F268" s="340">
        <f>IF(AE268=301,"",AE268)</f>
        <v>212</v>
      </c>
      <c r="G268" s="340" t="str">
        <f>IF(AF268=0,"",AF268)</f>
        <v/>
      </c>
      <c r="H268" s="340">
        <f>IF(AG268=301,"",AG268)</f>
        <v>280</v>
      </c>
      <c r="I268" s="340" t="str">
        <f>IF(AH268=0,"",AH268)</f>
        <v/>
      </c>
      <c r="J268" s="340">
        <f>IF(AI268=301,"",AI268)</f>
        <v>233</v>
      </c>
      <c r="K268" s="340" t="str">
        <f>IF(AJ268=0,"",AJ268)</f>
        <v/>
      </c>
      <c r="L268" s="340">
        <f>IF(AK268=301,"",AK268)</f>
        <v>234</v>
      </c>
      <c r="M268" s="340" t="str">
        <f>IF(AL268=0,"",AL268)</f>
        <v/>
      </c>
      <c r="N268" s="340">
        <f>IF(AM268=301,"",AM268)</f>
        <v>184</v>
      </c>
      <c r="O268" s="340" t="str">
        <f>IF(AN268=0,"",AN268)</f>
        <v/>
      </c>
      <c r="P268" s="340">
        <f>IF(AO268=301,"",AO268)</f>
        <v>189</v>
      </c>
      <c r="Q268" s="340" t="str">
        <f>IF(AP268=0,"",AP268)</f>
        <v/>
      </c>
      <c r="R268" s="340">
        <f>IF(AQ268=301,"",AQ268)</f>
        <v>0</v>
      </c>
      <c r="S268" s="340" t="str">
        <f>IF(AR268=0,"",AR268)</f>
        <v/>
      </c>
      <c r="T268" s="340">
        <f>IF(AS268=301,"",AS268)</f>
        <v>212</v>
      </c>
      <c r="U268" s="340" t="str">
        <f>IF(AT268=0,"",AT268)</f>
        <v/>
      </c>
      <c r="V268" s="341"/>
      <c r="W268" s="341"/>
      <c r="AA268" s="91" t="s">
        <v>11</v>
      </c>
      <c r="AB268" s="92"/>
      <c r="AC268" s="375">
        <f>ABS(INDEX(AC:AC,MATCH(AC262,$AA:$AA,0)+14)+INDEX(AC:AC,MATCH(AC262,$AA:$AA,0)+15)+INDEX(AC:AC,MATCH(AC262,$AA:$AA,0)+16))</f>
        <v>200</v>
      </c>
      <c r="AD268" s="376"/>
      <c r="AE268" s="375">
        <f>ABS(INDEX(AE:AE,MATCH(AE262,$AA:$AA,0)+14)+INDEX(AE:AE,MATCH(AE262,$AA:$AA,0)+15)+INDEX(AE:AE,MATCH(AE262,$AA:$AA,0)+16))</f>
        <v>212</v>
      </c>
      <c r="AF268" s="376"/>
      <c r="AG268" s="375">
        <f>ABS(INDEX(AG:AG,MATCH(AG262,$AA:$AA,0)+14)+INDEX(AG:AG,MATCH(AG262,$AA:$AA,0)+15)+INDEX(AG:AG,MATCH(AG262,$AA:$AA,0)+16))</f>
        <v>280</v>
      </c>
      <c r="AH268" s="376"/>
      <c r="AI268" s="375">
        <f>ABS(INDEX(AI:AI,MATCH(AI262,$AA:$AA,0)+14)+INDEX(AI:AI,MATCH(AI262,$AA:$AA,0)+15)+INDEX(AI:AI,MATCH(AI262,$AA:$AA,0)+16))</f>
        <v>233</v>
      </c>
      <c r="AJ268" s="376"/>
      <c r="AK268" s="375">
        <f>ABS(INDEX(AK:AK,MATCH(AK262,$AA:$AA,0)+14)+INDEX(AK:AK,MATCH(AK262,$AA:$AA,0)+15)+INDEX(AK:AK,MATCH(AK262,$AA:$AA,0)+16))</f>
        <v>234</v>
      </c>
      <c r="AL268" s="376"/>
      <c r="AM268" s="375">
        <f>ABS(INDEX(AM:AM,MATCH(AM262,$AA:$AA,0)+14)+INDEX(AM:AM,MATCH(AM262,$AA:$AA,0)+15)+INDEX(AM:AM,MATCH(AM262,$AA:$AA,0)+16))</f>
        <v>184</v>
      </c>
      <c r="AN268" s="376"/>
      <c r="AO268" s="375">
        <f>ABS(INDEX(AO:AO,MATCH(AO262,$AA:$AA,0)+14)+INDEX(AO:AO,MATCH(AO262,$AA:$AA,0)+15)+INDEX(AO:AO,MATCH(AO262,$AA:$AA,0)+16))</f>
        <v>189</v>
      </c>
      <c r="AP268" s="376"/>
      <c r="AQ268" s="375">
        <f>ABS(INDEX(AQ:AQ,MATCH(AQ262,$AA:$AA,0)+14)+INDEX(AQ:AQ,MATCH(AQ262,$AA:$AA,0)+15)+INDEX(AQ:AQ,MATCH(AQ262,$AA:$AA,0)+16))</f>
        <v>0</v>
      </c>
      <c r="AR268" s="376"/>
      <c r="AS268" s="375">
        <f>ABS(INDEX(AS:AS,MATCH(AS262,$AA:$AA,0)+14)+INDEX(AS:AS,MATCH(AS262,$AA:$AA,0)+15)+INDEX(AS:AS,MATCH(AS262,$AA:$AA,0)+16))</f>
        <v>212</v>
      </c>
      <c r="AT268" s="376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5" t="str">
        <f t="shared" si="327"/>
        <v>Gesamt</v>
      </c>
      <c r="C269" s="356" t="str">
        <f t="shared" si="328"/>
        <v/>
      </c>
      <c r="D269" s="339">
        <f>IF(AC269=1505,"",AC269)</f>
        <v>753</v>
      </c>
      <c r="E269" s="339" t="str">
        <f>IF(AD269=0,"",AD269)</f>
        <v/>
      </c>
      <c r="F269" s="339">
        <f>IF(AE269=1505,"",AE269)</f>
        <v>765</v>
      </c>
      <c r="G269" s="339" t="str">
        <f>IF(AF269=0,"",AF269)</f>
        <v/>
      </c>
      <c r="H269" s="339">
        <f>IF(AG269=1505,"",AG269)</f>
        <v>879</v>
      </c>
      <c r="I269" s="339" t="str">
        <f>IF(AH269=0,"",AH269)</f>
        <v/>
      </c>
      <c r="J269" s="339">
        <f>IF(AI269=1505,"",AI269)</f>
        <v>787</v>
      </c>
      <c r="K269" s="339" t="str">
        <f>IF(AJ269=0,"",AJ269)</f>
        <v/>
      </c>
      <c r="L269" s="339">
        <f>IF(AK269=1505,"",AK269)</f>
        <v>910</v>
      </c>
      <c r="M269" s="339" t="str">
        <f>IF(AL269=0,"",AL269)</f>
        <v/>
      </c>
      <c r="N269" s="339">
        <f>IF(AM269=1505,"",AM269)</f>
        <v>680</v>
      </c>
      <c r="O269" s="339" t="str">
        <f>IF(AN269=0,"",AN269)</f>
        <v/>
      </c>
      <c r="P269" s="339">
        <f>IF(AO269=1505,"",AO269)</f>
        <v>708</v>
      </c>
      <c r="Q269" s="339" t="str">
        <f>IF(AP269=0,"",AP269)</f>
        <v/>
      </c>
      <c r="R269" s="339">
        <f>IF(AQ269=1505,"",AQ269)</f>
        <v>636</v>
      </c>
      <c r="S269" s="339" t="str">
        <f>IF(AR269=0,"",AR269)</f>
        <v/>
      </c>
      <c r="T269" s="339">
        <f>IF(AS269=1505,"",AS269)</f>
        <v>827</v>
      </c>
      <c r="U269" s="339" t="str">
        <f>IF(AT269=0,"",AT269)</f>
        <v/>
      </c>
      <c r="V269" s="292"/>
      <c r="W269" s="292"/>
      <c r="AA269" s="93" t="s">
        <v>1799</v>
      </c>
      <c r="AB269" s="94"/>
      <c r="AC269" s="355">
        <f>SUM(AC265:AC268)</f>
        <v>753</v>
      </c>
      <c r="AD269" s="356"/>
      <c r="AE269" s="355">
        <f>SUM(AE265:AE268)</f>
        <v>765</v>
      </c>
      <c r="AF269" s="356"/>
      <c r="AG269" s="355">
        <f>SUM(AG265:AG268)</f>
        <v>879</v>
      </c>
      <c r="AH269" s="356"/>
      <c r="AI269" s="355">
        <f>SUM(AI265:AI268)</f>
        <v>787</v>
      </c>
      <c r="AJ269" s="356"/>
      <c r="AK269" s="355">
        <f>SUM(AK265:AK268)</f>
        <v>910</v>
      </c>
      <c r="AL269" s="356"/>
      <c r="AM269" s="355">
        <f>SUM(AM265:AM268)</f>
        <v>680</v>
      </c>
      <c r="AN269" s="356"/>
      <c r="AO269" s="355">
        <f>SUM(AO265:AO268)</f>
        <v>708</v>
      </c>
      <c r="AP269" s="356"/>
      <c r="AQ269" s="355">
        <f>SUM(AQ265:AQ268)</f>
        <v>636</v>
      </c>
      <c r="AR269" s="356"/>
      <c r="AS269" s="355">
        <f>SUM(AS265:AS268)</f>
        <v>827</v>
      </c>
      <c r="AT269" s="356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0" t="str">
        <f>AE271</f>
        <v>Bayernliga Herren</v>
      </c>
      <c r="G271" s="360"/>
      <c r="H271" s="360"/>
      <c r="I271" s="360"/>
      <c r="J271" s="360"/>
      <c r="K271" s="360"/>
      <c r="L271" s="360"/>
      <c r="M271" s="360"/>
      <c r="N271" s="360"/>
      <c r="O271" s="360"/>
      <c r="P271" s="360"/>
      <c r="Q271" s="360"/>
      <c r="R271" s="48"/>
      <c r="S271" s="49" t="s">
        <v>1794</v>
      </c>
      <c r="T271" s="50"/>
      <c r="U271" s="361" t="str">
        <f>AT271</f>
        <v>12.10./13.10.</v>
      </c>
      <c r="V271" s="362"/>
      <c r="W271" s="363"/>
      <c r="X271" s="364"/>
      <c r="Y271" s="365"/>
      <c r="Z271" s="365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1" t="str">
        <f>VLOOKUP(AS272,Spielorte!$A$1:$C$6,2)</f>
        <v>12.10./13.10.</v>
      </c>
      <c r="AU271" s="362"/>
      <c r="AV271" s="363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59" t="str">
        <f>AE272</f>
        <v>Unterföhring Dreambowl Palace</v>
      </c>
      <c r="G272" s="359"/>
      <c r="H272" s="359"/>
      <c r="I272" s="359"/>
      <c r="J272" s="359"/>
      <c r="K272" s="359"/>
      <c r="L272" s="359"/>
      <c r="M272" s="359"/>
      <c r="N272" s="359"/>
      <c r="O272" s="359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5" t="s">
        <v>1800</v>
      </c>
      <c r="E275" s="356"/>
      <c r="F275" s="355" t="s">
        <v>1801</v>
      </c>
      <c r="G275" s="356"/>
      <c r="H275" s="355" t="s">
        <v>1802</v>
      </c>
      <c r="I275" s="356"/>
      <c r="J275" s="355" t="s">
        <v>1803</v>
      </c>
      <c r="K275" s="356"/>
      <c r="L275" s="355" t="s">
        <v>1804</v>
      </c>
      <c r="M275" s="356"/>
      <c r="N275" s="355" t="s">
        <v>1805</v>
      </c>
      <c r="O275" s="356"/>
      <c r="P275" s="355" t="s">
        <v>1806</v>
      </c>
      <c r="Q275" s="356"/>
      <c r="R275" s="355" t="s">
        <v>1807</v>
      </c>
      <c r="S275" s="356"/>
      <c r="T275" s="355" t="s">
        <v>1808</v>
      </c>
      <c r="U275" s="356"/>
      <c r="V275" s="357" t="s">
        <v>1799</v>
      </c>
      <c r="W275" s="358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68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49">
        <f>IF(AD277="","",AD277)</f>
        <v>1</v>
      </c>
      <c r="F277" s="75">
        <f t="shared" ref="F277:F290" si="331">IF(AE277=0,"",AE277)</f>
        <v>207</v>
      </c>
      <c r="G277" s="349">
        <f>IF(AF277="","",AF277)</f>
        <v>0</v>
      </c>
      <c r="H277" s="75">
        <f t="shared" ref="H277:H290" si="332">IF(AG277=0,"",AG277)</f>
        <v>217</v>
      </c>
      <c r="I277" s="349">
        <f>IF(AH277="","",AH277)</f>
        <v>1</v>
      </c>
      <c r="J277" s="75">
        <f t="shared" ref="J277:J290" si="333">IF(AI277=0,"",AI277)</f>
        <v>223</v>
      </c>
      <c r="K277" s="349">
        <f>IF(AJ277="","",AJ277)</f>
        <v>1</v>
      </c>
      <c r="L277" s="75">
        <f t="shared" ref="L277:L290" si="334">IF(AK277=0,"",AK277)</f>
        <v>212</v>
      </c>
      <c r="M277" s="349">
        <f>IF(AL277="","",AL277)</f>
        <v>1</v>
      </c>
      <c r="N277" s="75">
        <f>IF(AM277=0,"",AM277)</f>
        <v>143</v>
      </c>
      <c r="O277" s="349">
        <f>IF(AN277="","",AN277)</f>
        <v>0</v>
      </c>
      <c r="P277" s="75" t="str">
        <f t="shared" ref="P277:P290" si="335">IF(AO277=0,"",AO277)</f>
        <v/>
      </c>
      <c r="Q277" s="349">
        <f>IF(AP277="","",AP277)</f>
        <v>0</v>
      </c>
      <c r="R277" s="75">
        <f t="shared" ref="R277:R290" si="336">IF(AQ277=0,"",AQ277)</f>
        <v>241</v>
      </c>
      <c r="S277" s="349">
        <f>IF(AR277="","",AR277)</f>
        <v>1</v>
      </c>
      <c r="T277" s="75">
        <f t="shared" ref="T277:T290" si="337">IF(AS277=0,"",AS277)</f>
        <v>135</v>
      </c>
      <c r="U277" s="349">
        <f>IF(AT277="","",AT277)</f>
        <v>0</v>
      </c>
      <c r="V277" s="75">
        <f t="shared" ref="V277:V290" si="338">IF(AU277=0,"",AU277)</f>
        <v>1574</v>
      </c>
      <c r="W277" s="349">
        <f>IF(AV277="","",AV277)</f>
        <v>5</v>
      </c>
      <c r="Z277" s="352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69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50"/>
      <c r="F278" s="78" t="str">
        <f t="shared" si="331"/>
        <v/>
      </c>
      <c r="G278" s="350"/>
      <c r="H278" s="78" t="str">
        <f t="shared" si="332"/>
        <v/>
      </c>
      <c r="I278" s="350"/>
      <c r="J278" s="78" t="str">
        <f t="shared" si="333"/>
        <v/>
      </c>
      <c r="K278" s="350"/>
      <c r="L278" s="78" t="str">
        <f t="shared" si="334"/>
        <v/>
      </c>
      <c r="M278" s="350"/>
      <c r="N278" s="78" t="str">
        <f t="shared" ref="N278:N290" si="353">IF(AM278=0,"",AM278)</f>
        <v/>
      </c>
      <c r="O278" s="350"/>
      <c r="P278" s="78">
        <f t="shared" si="335"/>
        <v>156</v>
      </c>
      <c r="Q278" s="350"/>
      <c r="R278" s="78" t="str">
        <f t="shared" si="336"/>
        <v/>
      </c>
      <c r="S278" s="350"/>
      <c r="T278" s="78" t="str">
        <f t="shared" si="337"/>
        <v/>
      </c>
      <c r="U278" s="350"/>
      <c r="V278" s="78">
        <f t="shared" si="338"/>
        <v>156</v>
      </c>
      <c r="W278" s="350"/>
      <c r="Z278" s="353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0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51"/>
      <c r="F279" s="69" t="str">
        <f t="shared" si="331"/>
        <v/>
      </c>
      <c r="G279" s="351"/>
      <c r="H279" s="69" t="str">
        <f t="shared" si="332"/>
        <v/>
      </c>
      <c r="I279" s="351"/>
      <c r="J279" s="69" t="str">
        <f t="shared" si="333"/>
        <v/>
      </c>
      <c r="K279" s="351"/>
      <c r="L279" s="69" t="str">
        <f t="shared" si="334"/>
        <v/>
      </c>
      <c r="M279" s="351"/>
      <c r="N279" s="69" t="str">
        <f t="shared" si="353"/>
        <v/>
      </c>
      <c r="O279" s="351"/>
      <c r="P279" s="69" t="str">
        <f t="shared" si="335"/>
        <v/>
      </c>
      <c r="Q279" s="351"/>
      <c r="R279" s="69" t="str">
        <f t="shared" si="336"/>
        <v/>
      </c>
      <c r="S279" s="351"/>
      <c r="T279" s="69" t="str">
        <f t="shared" si="337"/>
        <v/>
      </c>
      <c r="U279" s="351"/>
      <c r="V279" s="69" t="str">
        <f t="shared" si="338"/>
        <v/>
      </c>
      <c r="W279" s="351"/>
      <c r="Z279" s="354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68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49">
        <f>IF(AD280="","",AD280)</f>
        <v>0</v>
      </c>
      <c r="F280" s="75">
        <f t="shared" si="331"/>
        <v>200</v>
      </c>
      <c r="G280" s="349">
        <f>IF(AF280="","",AF280)</f>
        <v>0</v>
      </c>
      <c r="H280" s="75">
        <f t="shared" si="332"/>
        <v>200</v>
      </c>
      <c r="I280" s="349">
        <f>IF(AH280="","",AH280)</f>
        <v>1</v>
      </c>
      <c r="J280" s="75">
        <f t="shared" si="333"/>
        <v>225</v>
      </c>
      <c r="K280" s="349">
        <f>IF(AJ280="","",AJ280)</f>
        <v>1</v>
      </c>
      <c r="L280" s="75">
        <f t="shared" si="334"/>
        <v>166</v>
      </c>
      <c r="M280" s="349">
        <f>IF(AL280="","",AL280)</f>
        <v>0</v>
      </c>
      <c r="N280" s="75">
        <f t="shared" si="353"/>
        <v>223</v>
      </c>
      <c r="O280" s="349">
        <f>IF(AN280="","",AN280)</f>
        <v>1</v>
      </c>
      <c r="P280" s="75">
        <f t="shared" si="335"/>
        <v>199</v>
      </c>
      <c r="Q280" s="349">
        <f>IF(AP280="","",AP280)</f>
        <v>0</v>
      </c>
      <c r="R280" s="75">
        <f t="shared" si="336"/>
        <v>176</v>
      </c>
      <c r="S280" s="349">
        <f>IF(AR280="","",AR280)</f>
        <v>0</v>
      </c>
      <c r="T280" s="75">
        <f t="shared" si="337"/>
        <v>204</v>
      </c>
      <c r="U280" s="349">
        <f>IF(AT280="","",AT280)</f>
        <v>0.5</v>
      </c>
      <c r="V280" s="75">
        <f t="shared" si="338"/>
        <v>1783</v>
      </c>
      <c r="W280" s="349">
        <f>IF(AV280="","",AV280)</f>
        <v>3.5</v>
      </c>
      <c r="Z280" s="352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69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50"/>
      <c r="F281" s="78" t="str">
        <f t="shared" si="331"/>
        <v/>
      </c>
      <c r="G281" s="350"/>
      <c r="H281" s="78" t="str">
        <f t="shared" si="332"/>
        <v/>
      </c>
      <c r="I281" s="350"/>
      <c r="J281" s="78" t="str">
        <f t="shared" si="333"/>
        <v/>
      </c>
      <c r="K281" s="350"/>
      <c r="L281" s="78" t="str">
        <f t="shared" si="334"/>
        <v/>
      </c>
      <c r="M281" s="350"/>
      <c r="N281" s="78" t="str">
        <f t="shared" si="353"/>
        <v/>
      </c>
      <c r="O281" s="350"/>
      <c r="P281" s="78" t="str">
        <f t="shared" si="335"/>
        <v/>
      </c>
      <c r="Q281" s="350"/>
      <c r="R281" s="78" t="str">
        <f t="shared" si="336"/>
        <v/>
      </c>
      <c r="S281" s="350"/>
      <c r="T281" s="78" t="str">
        <f t="shared" si="337"/>
        <v/>
      </c>
      <c r="U281" s="350"/>
      <c r="V281" s="78" t="str">
        <f t="shared" si="338"/>
        <v/>
      </c>
      <c r="W281" s="350"/>
      <c r="Z281" s="353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0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51"/>
      <c r="F282" s="69" t="str">
        <f t="shared" si="331"/>
        <v/>
      </c>
      <c r="G282" s="351"/>
      <c r="H282" s="69" t="str">
        <f t="shared" si="332"/>
        <v/>
      </c>
      <c r="I282" s="351"/>
      <c r="J282" s="69" t="str">
        <f t="shared" si="333"/>
        <v/>
      </c>
      <c r="K282" s="351"/>
      <c r="L282" s="69" t="str">
        <f t="shared" si="334"/>
        <v/>
      </c>
      <c r="M282" s="351"/>
      <c r="N282" s="69" t="str">
        <f t="shared" si="353"/>
        <v/>
      </c>
      <c r="O282" s="351"/>
      <c r="P282" s="69" t="str">
        <f t="shared" si="335"/>
        <v/>
      </c>
      <c r="Q282" s="351"/>
      <c r="R282" s="69" t="str">
        <f t="shared" si="336"/>
        <v/>
      </c>
      <c r="S282" s="351"/>
      <c r="T282" s="69" t="str">
        <f t="shared" si="337"/>
        <v/>
      </c>
      <c r="U282" s="351"/>
      <c r="V282" s="69" t="str">
        <f t="shared" si="338"/>
        <v/>
      </c>
      <c r="W282" s="351"/>
      <c r="Z282" s="354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68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49">
        <f>IF(AD283="","",AD283)</f>
        <v>0</v>
      </c>
      <c r="F283" s="75">
        <f t="shared" si="331"/>
        <v>178</v>
      </c>
      <c r="G283" s="349">
        <f>IF(AF283="","",AF283)</f>
        <v>1</v>
      </c>
      <c r="H283" s="75">
        <f t="shared" si="332"/>
        <v>159</v>
      </c>
      <c r="I283" s="349">
        <f>IF(AH283="","",AH283)</f>
        <v>0</v>
      </c>
      <c r="J283" s="75">
        <f t="shared" si="333"/>
        <v>172</v>
      </c>
      <c r="K283" s="349">
        <f>IF(AJ283="","",AJ283)</f>
        <v>0</v>
      </c>
      <c r="L283" s="75" t="str">
        <f t="shared" si="334"/>
        <v/>
      </c>
      <c r="M283" s="349">
        <f>IF(AL283="","",AL283)</f>
        <v>0</v>
      </c>
      <c r="N283" s="75" t="str">
        <f t="shared" si="353"/>
        <v/>
      </c>
      <c r="O283" s="349">
        <f>IF(AN283="","",AN283)</f>
        <v>0</v>
      </c>
      <c r="P283" s="75">
        <f t="shared" si="335"/>
        <v>167</v>
      </c>
      <c r="Q283" s="349">
        <f>IF(AP283="","",AP283)</f>
        <v>0</v>
      </c>
      <c r="R283" s="75">
        <f t="shared" si="336"/>
        <v>172</v>
      </c>
      <c r="S283" s="349">
        <f>IF(AR283="","",AR283)</f>
        <v>1</v>
      </c>
      <c r="T283" s="75">
        <f t="shared" si="337"/>
        <v>200</v>
      </c>
      <c r="U283" s="349">
        <f>IF(AT283="","",AT283)</f>
        <v>1</v>
      </c>
      <c r="V283" s="75">
        <f t="shared" si="338"/>
        <v>1236</v>
      </c>
      <c r="W283" s="349">
        <f>IF(AV283="","",AV283)</f>
        <v>3</v>
      </c>
      <c r="Z283" s="352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69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50"/>
      <c r="F284" s="78" t="str">
        <f t="shared" si="331"/>
        <v/>
      </c>
      <c r="G284" s="350"/>
      <c r="H284" s="78" t="str">
        <f t="shared" si="332"/>
        <v/>
      </c>
      <c r="I284" s="350"/>
      <c r="J284" s="78" t="str">
        <f t="shared" si="333"/>
        <v/>
      </c>
      <c r="K284" s="350"/>
      <c r="L284" s="78">
        <f t="shared" si="334"/>
        <v>170</v>
      </c>
      <c r="M284" s="350"/>
      <c r="N284" s="78">
        <f t="shared" si="353"/>
        <v>130</v>
      </c>
      <c r="O284" s="350"/>
      <c r="P284" s="78" t="str">
        <f t="shared" si="335"/>
        <v/>
      </c>
      <c r="Q284" s="350"/>
      <c r="R284" s="78" t="str">
        <f t="shared" si="336"/>
        <v/>
      </c>
      <c r="S284" s="350"/>
      <c r="T284" s="78" t="str">
        <f t="shared" si="337"/>
        <v/>
      </c>
      <c r="U284" s="350"/>
      <c r="V284" s="78">
        <f t="shared" si="338"/>
        <v>300</v>
      </c>
      <c r="W284" s="350"/>
      <c r="Z284" s="353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0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1"/>
      <c r="F285" s="69" t="str">
        <f t="shared" si="331"/>
        <v/>
      </c>
      <c r="G285" s="351"/>
      <c r="H285" s="69" t="str">
        <f t="shared" si="332"/>
        <v/>
      </c>
      <c r="I285" s="351"/>
      <c r="J285" s="69" t="str">
        <f t="shared" si="333"/>
        <v/>
      </c>
      <c r="K285" s="351"/>
      <c r="L285" s="69" t="str">
        <f t="shared" si="334"/>
        <v/>
      </c>
      <c r="M285" s="351"/>
      <c r="N285" s="69" t="str">
        <f t="shared" si="353"/>
        <v/>
      </c>
      <c r="O285" s="351"/>
      <c r="P285" s="69" t="str">
        <f t="shared" si="335"/>
        <v/>
      </c>
      <c r="Q285" s="351"/>
      <c r="R285" s="69" t="str">
        <f t="shared" si="336"/>
        <v/>
      </c>
      <c r="S285" s="351"/>
      <c r="T285" s="69" t="str">
        <f t="shared" si="337"/>
        <v/>
      </c>
      <c r="U285" s="351"/>
      <c r="V285" s="69" t="str">
        <f t="shared" si="338"/>
        <v/>
      </c>
      <c r="W285" s="351"/>
      <c r="Z285" s="354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68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49">
        <f>IF(AD286="","",AD286)</f>
        <v>0</v>
      </c>
      <c r="F286" s="75">
        <f t="shared" si="331"/>
        <v>147</v>
      </c>
      <c r="G286" s="349">
        <f>IF(AF286="","",AF286)</f>
        <v>0</v>
      </c>
      <c r="H286" s="75" t="str">
        <f t="shared" si="332"/>
        <v/>
      </c>
      <c r="I286" s="349">
        <f>IF(AH286="","",AH286)</f>
        <v>1</v>
      </c>
      <c r="J286" s="75" t="str">
        <f t="shared" si="333"/>
        <v/>
      </c>
      <c r="K286" s="349">
        <f>IF(AJ286="","",AJ286)</f>
        <v>0</v>
      </c>
      <c r="L286" s="75" t="str">
        <f t="shared" si="334"/>
        <v/>
      </c>
      <c r="M286" s="349">
        <f>IF(AL286="","",AL286)</f>
        <v>1</v>
      </c>
      <c r="N286" s="75" t="str">
        <f t="shared" si="353"/>
        <v/>
      </c>
      <c r="O286" s="349">
        <f>IF(AN286="","",AN286)</f>
        <v>1</v>
      </c>
      <c r="P286" s="75" t="str">
        <f t="shared" si="335"/>
        <v/>
      </c>
      <c r="Q286" s="349">
        <f>IF(AP286="","",AP286)</f>
        <v>1</v>
      </c>
      <c r="R286" s="75" t="str">
        <f t="shared" si="336"/>
        <v/>
      </c>
      <c r="S286" s="349">
        <f>IF(AR286="","",AR286)</f>
        <v>0</v>
      </c>
      <c r="T286" s="75" t="str">
        <f t="shared" si="337"/>
        <v/>
      </c>
      <c r="U286" s="349">
        <f>IF(AT286="","",AT286)</f>
        <v>1</v>
      </c>
      <c r="V286" s="75">
        <f t="shared" si="338"/>
        <v>302</v>
      </c>
      <c r="W286" s="349">
        <f>IF(AV286="","",AV286)</f>
        <v>5</v>
      </c>
      <c r="Z286" s="352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69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50"/>
      <c r="F287" s="78" t="str">
        <f t="shared" si="331"/>
        <v/>
      </c>
      <c r="G287" s="350"/>
      <c r="H287" s="78">
        <f t="shared" si="332"/>
        <v>180</v>
      </c>
      <c r="I287" s="350"/>
      <c r="J287" s="78">
        <f t="shared" si="333"/>
        <v>214</v>
      </c>
      <c r="K287" s="350"/>
      <c r="L287" s="78">
        <f t="shared" si="334"/>
        <v>199</v>
      </c>
      <c r="M287" s="350"/>
      <c r="N287" s="78">
        <f t="shared" si="353"/>
        <v>184</v>
      </c>
      <c r="O287" s="350"/>
      <c r="P287" s="78">
        <f t="shared" si="335"/>
        <v>193</v>
      </c>
      <c r="Q287" s="350"/>
      <c r="R287" s="78">
        <f t="shared" si="336"/>
        <v>159</v>
      </c>
      <c r="S287" s="350"/>
      <c r="T287" s="78">
        <f t="shared" si="337"/>
        <v>216</v>
      </c>
      <c r="U287" s="350"/>
      <c r="V287" s="78">
        <f t="shared" si="338"/>
        <v>1345</v>
      </c>
      <c r="W287" s="350"/>
      <c r="Z287" s="353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0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1"/>
      <c r="F288" s="69" t="str">
        <f t="shared" si="331"/>
        <v/>
      </c>
      <c r="G288" s="351"/>
      <c r="H288" s="69" t="str">
        <f t="shared" si="332"/>
        <v/>
      </c>
      <c r="I288" s="351"/>
      <c r="J288" s="69" t="str">
        <f t="shared" si="333"/>
        <v/>
      </c>
      <c r="K288" s="351"/>
      <c r="L288" s="69" t="str">
        <f t="shared" si="334"/>
        <v/>
      </c>
      <c r="M288" s="351"/>
      <c r="N288" s="69" t="str">
        <f t="shared" si="353"/>
        <v/>
      </c>
      <c r="O288" s="351"/>
      <c r="P288" s="69" t="str">
        <f t="shared" si="335"/>
        <v/>
      </c>
      <c r="Q288" s="351"/>
      <c r="R288" s="69" t="str">
        <f t="shared" si="336"/>
        <v/>
      </c>
      <c r="S288" s="351"/>
      <c r="T288" s="69" t="str">
        <f t="shared" si="337"/>
        <v/>
      </c>
      <c r="U288" s="351"/>
      <c r="V288" s="69" t="str">
        <f t="shared" si="338"/>
        <v/>
      </c>
      <c r="W288" s="351"/>
      <c r="Z288" s="354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47">
        <f t="shared" ref="D292:M294" si="366">IF(AC292=0,"",AC292)</f>
        <v>8</v>
      </c>
      <c r="E292" s="347" t="str">
        <f t="shared" si="366"/>
        <v/>
      </c>
      <c r="F292" s="347">
        <f t="shared" si="366"/>
        <v>3</v>
      </c>
      <c r="G292" s="347" t="str">
        <f t="shared" si="366"/>
        <v/>
      </c>
      <c r="H292" s="347">
        <f t="shared" si="366"/>
        <v>7</v>
      </c>
      <c r="I292" s="347" t="str">
        <f t="shared" si="366"/>
        <v/>
      </c>
      <c r="J292" s="347">
        <f t="shared" si="366"/>
        <v>4</v>
      </c>
      <c r="K292" s="347" t="str">
        <f t="shared" si="366"/>
        <v/>
      </c>
      <c r="L292" s="347">
        <f t="shared" si="366"/>
        <v>1</v>
      </c>
      <c r="M292" s="347" t="str">
        <f t="shared" si="366"/>
        <v/>
      </c>
      <c r="N292" s="347">
        <f t="shared" ref="N292:U294" si="367">IF(AM292=0,"",AM292)</f>
        <v>9</v>
      </c>
      <c r="O292" s="347" t="str">
        <f t="shared" si="367"/>
        <v/>
      </c>
      <c r="P292" s="347">
        <f t="shared" si="367"/>
        <v>2</v>
      </c>
      <c r="Q292" s="347" t="str">
        <f t="shared" si="367"/>
        <v/>
      </c>
      <c r="R292" s="347">
        <f t="shared" si="367"/>
        <v>5</v>
      </c>
      <c r="S292" s="347" t="str">
        <f t="shared" si="367"/>
        <v/>
      </c>
      <c r="T292" s="347">
        <f t="shared" si="367"/>
        <v>6</v>
      </c>
      <c r="U292" s="347" t="str">
        <f t="shared" si="367"/>
        <v/>
      </c>
      <c r="V292" s="348"/>
      <c r="W292" s="348"/>
      <c r="AA292" s="88" t="s">
        <v>1797</v>
      </c>
      <c r="AB292" s="89" t="s">
        <v>1798</v>
      </c>
      <c r="AC292" s="371">
        <f>VLOOKUP($AA272,Schlüssel!$A$5:$K$14,3)</f>
        <v>8</v>
      </c>
      <c r="AD292" s="372"/>
      <c r="AE292" s="371">
        <f>VLOOKUP($AA272,Schlüssel!$A$5:$K$14,4)</f>
        <v>3</v>
      </c>
      <c r="AF292" s="372"/>
      <c r="AG292" s="371">
        <f>VLOOKUP($AA272,Schlüssel!$A$5:$K$14,5)</f>
        <v>7</v>
      </c>
      <c r="AH292" s="372"/>
      <c r="AI292" s="371">
        <f>VLOOKUP($AA272,Schlüssel!$A$5:$K$14,6)</f>
        <v>4</v>
      </c>
      <c r="AJ292" s="372"/>
      <c r="AK292" s="371">
        <f>VLOOKUP($AA272,Schlüssel!$A$5:$K$14,7)</f>
        <v>1</v>
      </c>
      <c r="AL292" s="372"/>
      <c r="AM292" s="371">
        <f>VLOOKUP($AA272,Schlüssel!$A$5:$K$14,8)</f>
        <v>9</v>
      </c>
      <c r="AN292" s="372"/>
      <c r="AO292" s="371">
        <f>VLOOKUP($AA272,Schlüssel!$A$5:$K$14,9)</f>
        <v>2</v>
      </c>
      <c r="AP292" s="372"/>
      <c r="AQ292" s="371">
        <f>VLOOKUP($AA272,Schlüssel!$A$5:$K$14,10)</f>
        <v>5</v>
      </c>
      <c r="AR292" s="372"/>
      <c r="AS292" s="371">
        <f>VLOOKUP($AA272,Schlüssel!$A$5:$K$14,11)</f>
        <v>6</v>
      </c>
      <c r="AT292" s="372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44" t="str">
        <f t="shared" si="366"/>
        <v>BC EMAX Unterföhring 2</v>
      </c>
      <c r="E293" s="345" t="str">
        <f t="shared" si="366"/>
        <v/>
      </c>
      <c r="F293" s="344" t="str">
        <f t="shared" si="366"/>
        <v>BK München 3</v>
      </c>
      <c r="G293" s="345" t="str">
        <f t="shared" si="366"/>
        <v/>
      </c>
      <c r="H293" s="344" t="str">
        <f t="shared" si="366"/>
        <v>Schanzer Ingolstadt 1</v>
      </c>
      <c r="I293" s="345" t="str">
        <f t="shared" si="366"/>
        <v/>
      </c>
      <c r="J293" s="344" t="str">
        <f t="shared" si="366"/>
        <v>SG DJK Rimpar</v>
      </c>
      <c r="K293" s="345" t="str">
        <f t="shared" si="366"/>
        <v/>
      </c>
      <c r="L293" s="344" t="str">
        <f t="shared" si="366"/>
        <v>BC Comet Nürnberg</v>
      </c>
      <c r="M293" s="345" t="str">
        <f t="shared" si="366"/>
        <v/>
      </c>
      <c r="N293" s="344" t="str">
        <f t="shared" si="367"/>
        <v>Bowlinghaus Bamberg 1</v>
      </c>
      <c r="O293" s="345" t="str">
        <f t="shared" si="367"/>
        <v/>
      </c>
      <c r="P293" s="344" t="str">
        <f t="shared" si="367"/>
        <v>Bajuwaren München 1</v>
      </c>
      <c r="Q293" s="345" t="str">
        <f t="shared" si="367"/>
        <v/>
      </c>
      <c r="R293" s="344" t="str">
        <f t="shared" si="367"/>
        <v>RW Lichtenhof Stein 1</v>
      </c>
      <c r="S293" s="345" t="str">
        <f t="shared" si="367"/>
        <v/>
      </c>
      <c r="T293" s="344" t="str">
        <f t="shared" si="367"/>
        <v>SG Rottendorf 1</v>
      </c>
      <c r="U293" s="345" t="str">
        <f t="shared" si="367"/>
        <v/>
      </c>
      <c r="V293" s="346"/>
      <c r="W293" s="346"/>
      <c r="AA293" s="90"/>
      <c r="AB293" s="86"/>
      <c r="AC293" s="344" t="str">
        <f>VLOOKUP(AC292,Schlüssel!$A$5:$K$14,2)</f>
        <v>BC EMAX Unterföhring 2</v>
      </c>
      <c r="AD293" s="345"/>
      <c r="AE293" s="344" t="str">
        <f>VLOOKUP(AE292,Schlüssel!$A$5:$K$14,2)</f>
        <v>BK München 3</v>
      </c>
      <c r="AF293" s="345"/>
      <c r="AG293" s="344" t="str">
        <f>VLOOKUP(AG292,Schlüssel!$A$5:$K$14,2)</f>
        <v>Schanzer Ingolstadt 1</v>
      </c>
      <c r="AH293" s="345"/>
      <c r="AI293" s="344" t="str">
        <f>VLOOKUP(AI292,Schlüssel!$A$5:$K$14,2)</f>
        <v>SG DJK Rimpar</v>
      </c>
      <c r="AJ293" s="345"/>
      <c r="AK293" s="344" t="str">
        <f>VLOOKUP(AK292,Schlüssel!$A$5:$K$14,2)</f>
        <v>BC Comet Nürnberg</v>
      </c>
      <c r="AL293" s="345"/>
      <c r="AM293" s="344" t="str">
        <f>VLOOKUP(AM292,Schlüssel!$A$5:$K$14,2)</f>
        <v>Bowlinghaus Bamberg 1</v>
      </c>
      <c r="AN293" s="345"/>
      <c r="AO293" s="344" t="str">
        <f>VLOOKUP(AO292,Schlüssel!$A$5:$K$14,2)</f>
        <v>Bajuwaren München 1</v>
      </c>
      <c r="AP293" s="345"/>
      <c r="AQ293" s="344" t="str">
        <f>VLOOKUP(AQ292,Schlüssel!$A$5:$K$14,2)</f>
        <v>RW Lichtenhof Stein 1</v>
      </c>
      <c r="AR293" s="345"/>
      <c r="AS293" s="344" t="str">
        <f>VLOOKUP(AS292,Schlüssel!$A$5:$K$14,2)</f>
        <v>SG Rottendorf 1</v>
      </c>
      <c r="AT293" s="345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42" t="str">
        <f t="shared" si="366"/>
        <v/>
      </c>
      <c r="E294" s="342" t="str">
        <f t="shared" si="366"/>
        <v/>
      </c>
      <c r="F294" s="342" t="str">
        <f t="shared" si="366"/>
        <v/>
      </c>
      <c r="G294" s="342" t="str">
        <f t="shared" si="366"/>
        <v/>
      </c>
      <c r="H294" s="342" t="str">
        <f t="shared" si="366"/>
        <v/>
      </c>
      <c r="I294" s="342" t="str">
        <f t="shared" si="366"/>
        <v/>
      </c>
      <c r="J294" s="342" t="str">
        <f t="shared" si="366"/>
        <v/>
      </c>
      <c r="K294" s="342" t="str">
        <f t="shared" si="366"/>
        <v/>
      </c>
      <c r="L294" s="342" t="str">
        <f t="shared" si="366"/>
        <v/>
      </c>
      <c r="M294" s="342" t="str">
        <f t="shared" si="366"/>
        <v/>
      </c>
      <c r="N294" s="342" t="str">
        <f t="shared" si="367"/>
        <v/>
      </c>
      <c r="O294" s="342" t="str">
        <f t="shared" si="367"/>
        <v/>
      </c>
      <c r="P294" s="342" t="str">
        <f t="shared" si="367"/>
        <v/>
      </c>
      <c r="Q294" s="342" t="str">
        <f t="shared" si="367"/>
        <v/>
      </c>
      <c r="R294" s="342" t="str">
        <f t="shared" si="367"/>
        <v/>
      </c>
      <c r="S294" s="342" t="str">
        <f t="shared" si="367"/>
        <v/>
      </c>
      <c r="T294" s="342" t="str">
        <f t="shared" si="367"/>
        <v/>
      </c>
      <c r="U294" s="343" t="str">
        <f t="shared" si="367"/>
        <v/>
      </c>
      <c r="V294" s="303"/>
      <c r="W294" s="303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6" t="str">
        <f t="shared" si="364"/>
        <v>Spieler 1</v>
      </c>
      <c r="C295" s="367" t="str">
        <f t="shared" si="365"/>
        <v/>
      </c>
      <c r="D295" s="340">
        <f>IF(AC295=301,"",AC295)</f>
        <v>194</v>
      </c>
      <c r="E295" s="340" t="str">
        <f>IF(AD295=0,"",AD295)</f>
        <v/>
      </c>
      <c r="F295" s="340">
        <f>IF(AE295=301,"",AE295)</f>
        <v>269</v>
      </c>
      <c r="G295" s="340" t="str">
        <f>IF(AF295=0,"",AF295)</f>
        <v/>
      </c>
      <c r="H295" s="340">
        <f>IF(AG295=301,"",AG295)</f>
        <v>148</v>
      </c>
      <c r="I295" s="340" t="str">
        <f>IF(AH295=0,"",AH295)</f>
        <v/>
      </c>
      <c r="J295" s="340">
        <f>IF(AI295=301,"",AI295)</f>
        <v>215</v>
      </c>
      <c r="K295" s="340" t="str">
        <f>IF(AJ295=0,"",AJ295)</f>
        <v/>
      </c>
      <c r="L295" s="340">
        <f>IF(AK295=301,"",AK295)</f>
        <v>169</v>
      </c>
      <c r="M295" s="340" t="str">
        <f>IF(AL295=0,"",AL295)</f>
        <v/>
      </c>
      <c r="N295" s="340">
        <f>IF(AM295=301,"",AM295)</f>
        <v>183</v>
      </c>
      <c r="O295" s="340" t="str">
        <f>IF(AN295=0,"",AN295)</f>
        <v/>
      </c>
      <c r="P295" s="340">
        <f>IF(AO295=301,"",AO295)</f>
        <v>236</v>
      </c>
      <c r="Q295" s="340" t="str">
        <f>IF(AP295=0,"",AP295)</f>
        <v/>
      </c>
      <c r="R295" s="340">
        <f>IF(AQ295=301,"",AQ295)</f>
        <v>201</v>
      </c>
      <c r="S295" s="340" t="str">
        <f>IF(AR295=0,"",AR295)</f>
        <v/>
      </c>
      <c r="T295" s="340">
        <f>IF(AS295=301,"",AS295)</f>
        <v>236</v>
      </c>
      <c r="U295" s="340" t="str">
        <f>IF(AT295=0,"",AT295)</f>
        <v/>
      </c>
      <c r="V295" s="341"/>
      <c r="W295" s="341"/>
      <c r="AA295" s="91" t="s">
        <v>0</v>
      </c>
      <c r="AB295" s="92"/>
      <c r="AC295" s="373">
        <f>ABS(INDEX(AC:AC,MATCH(AC292,$AA:$AA,0)+5)+INDEX(AC:AC,MATCH(AC292,$AA:$AA,0)+6)+INDEX(AC:AC,MATCH(AC292,$AA:$AA,0)+7))</f>
        <v>194</v>
      </c>
      <c r="AD295" s="374"/>
      <c r="AE295" s="373">
        <f>ABS(INDEX(AE:AE,MATCH(AE292,$AA:$AA,0)+5)+INDEX(AE:AE,MATCH(AE292,$AA:$AA,0)+6)+INDEX(AE:AE,MATCH(AE292,$AA:$AA,0)+7))</f>
        <v>269</v>
      </c>
      <c r="AF295" s="374"/>
      <c r="AG295" s="373">
        <f>ABS(INDEX(AG:AG,MATCH(AG292,$AA:$AA,0)+5)+INDEX(AG:AG,MATCH(AG292,$AA:$AA,0)+6)+INDEX(AG:AG,MATCH(AG292,$AA:$AA,0)+7))</f>
        <v>148</v>
      </c>
      <c r="AH295" s="374"/>
      <c r="AI295" s="373">
        <f>ABS(INDEX(AI:AI,MATCH(AI292,$AA:$AA,0)+5)+INDEX(AI:AI,MATCH(AI292,$AA:$AA,0)+6)+INDEX(AI:AI,MATCH(AI292,$AA:$AA,0)+7))</f>
        <v>215</v>
      </c>
      <c r="AJ295" s="374"/>
      <c r="AK295" s="373">
        <f>ABS(INDEX(AK:AK,MATCH(AK292,$AA:$AA,0)+5)+INDEX(AK:AK,MATCH(AK292,$AA:$AA,0)+6)+INDEX(AK:AK,MATCH(AK292,$AA:$AA,0)+7))</f>
        <v>169</v>
      </c>
      <c r="AL295" s="374"/>
      <c r="AM295" s="373">
        <f>ABS(INDEX(AM:AM,MATCH(AM292,$AA:$AA,0)+5)+INDEX(AM:AM,MATCH(AM292,$AA:$AA,0)+6)+INDEX(AM:AM,MATCH(AM292,$AA:$AA,0)+7))</f>
        <v>183</v>
      </c>
      <c r="AN295" s="374"/>
      <c r="AO295" s="373">
        <f>ABS(INDEX(AO:AO,MATCH(AO292,$AA:$AA,0)+5)+INDEX(AO:AO,MATCH(AO292,$AA:$AA,0)+6)+INDEX(AO:AO,MATCH(AO292,$AA:$AA,0)+7))</f>
        <v>236</v>
      </c>
      <c r="AP295" s="374"/>
      <c r="AQ295" s="373">
        <f>ABS(INDEX(AQ:AQ,MATCH(AQ292,$AA:$AA,0)+5)+INDEX(AQ:AQ,MATCH(AQ292,$AA:$AA,0)+6)+INDEX(AQ:AQ,MATCH(AQ292,$AA:$AA,0)+7))</f>
        <v>201</v>
      </c>
      <c r="AR295" s="374"/>
      <c r="AS295" s="373">
        <f>ABS(INDEX(AS:AS,MATCH(AS292,$AA:$AA,0)+5)+INDEX(AS:AS,MATCH(AS292,$AA:$AA,0)+6)+INDEX(AS:AS,MATCH(AS292,$AA:$AA,0)+7))</f>
        <v>236</v>
      </c>
      <c r="AT295" s="374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6" t="str">
        <f t="shared" si="364"/>
        <v>Spieler 2</v>
      </c>
      <c r="C296" s="367" t="str">
        <f t="shared" si="365"/>
        <v/>
      </c>
      <c r="D296" s="340">
        <f>IF(AC296=301,"",AC296)</f>
        <v>224</v>
      </c>
      <c r="E296" s="340" t="str">
        <f>IF(AD296=0,"",AD296)</f>
        <v/>
      </c>
      <c r="F296" s="340">
        <f>IF(AE296=301,"",AE296)</f>
        <v>235</v>
      </c>
      <c r="G296" s="340" t="str">
        <f>IF(AF296=0,"",AF296)</f>
        <v/>
      </c>
      <c r="H296" s="340">
        <f>IF(AG296=301,"",AG296)</f>
        <v>138</v>
      </c>
      <c r="I296" s="340" t="str">
        <f>IF(AH296=0,"",AH296)</f>
        <v/>
      </c>
      <c r="J296" s="340">
        <f>IF(AI296=301,"",AI296)</f>
        <v>191</v>
      </c>
      <c r="K296" s="340" t="str">
        <f>IF(AJ296=0,"",AJ296)</f>
        <v/>
      </c>
      <c r="L296" s="340">
        <f>IF(AK296=301,"",AK296)</f>
        <v>238</v>
      </c>
      <c r="M296" s="340" t="str">
        <f>IF(AL296=0,"",AL296)</f>
        <v/>
      </c>
      <c r="N296" s="340">
        <f>IF(AM296=301,"",AM296)</f>
        <v>199</v>
      </c>
      <c r="O296" s="340" t="str">
        <f>IF(AN296=0,"",AN296)</f>
        <v/>
      </c>
      <c r="P296" s="340">
        <f>IF(AO296=301,"",AO296)</f>
        <v>219</v>
      </c>
      <c r="Q296" s="340" t="str">
        <f>IF(AP296=0,"",AP296)</f>
        <v/>
      </c>
      <c r="R296" s="340">
        <f>IF(AQ296=301,"",AQ296)</f>
        <v>179</v>
      </c>
      <c r="S296" s="340" t="str">
        <f>IF(AR296=0,"",AR296)</f>
        <v/>
      </c>
      <c r="T296" s="340">
        <f>IF(AS296=301,"",AS296)</f>
        <v>204</v>
      </c>
      <c r="U296" s="340" t="str">
        <f>IF(AT296=0,"",AT296)</f>
        <v/>
      </c>
      <c r="V296" s="341"/>
      <c r="W296" s="341"/>
      <c r="AA296" s="91" t="s">
        <v>2</v>
      </c>
      <c r="AB296" s="92"/>
      <c r="AC296" s="375">
        <f>ABS(INDEX(AC:AC,MATCH(AC292,$AA:$AA,0)+8)+INDEX(AC:AC,MATCH(AC292,$AA:$AA,0)+9)+INDEX(AC:AC,MATCH(AC292,$AA:$AA,0)+10))</f>
        <v>224</v>
      </c>
      <c r="AD296" s="376"/>
      <c r="AE296" s="375">
        <f>ABS(INDEX(AE:AE,MATCH(AE292,$AA:$AA,0)+8)+INDEX(AE:AE,MATCH(AE292,$AA:$AA,0)+9)+INDEX(AE:AE,MATCH(AE292,$AA:$AA,0)+10))</f>
        <v>235</v>
      </c>
      <c r="AF296" s="376"/>
      <c r="AG296" s="375">
        <f>ABS(INDEX(AG:AG,MATCH(AG292,$AA:$AA,0)+8)+INDEX(AG:AG,MATCH(AG292,$AA:$AA,0)+9)+INDEX(AG:AG,MATCH(AG292,$AA:$AA,0)+10))</f>
        <v>138</v>
      </c>
      <c r="AH296" s="376"/>
      <c r="AI296" s="375">
        <f>ABS(INDEX(AI:AI,MATCH(AI292,$AA:$AA,0)+8)+INDEX(AI:AI,MATCH(AI292,$AA:$AA,0)+9)+INDEX(AI:AI,MATCH(AI292,$AA:$AA,0)+10))</f>
        <v>191</v>
      </c>
      <c r="AJ296" s="376"/>
      <c r="AK296" s="375">
        <f>ABS(INDEX(AK:AK,MATCH(AK292,$AA:$AA,0)+8)+INDEX(AK:AK,MATCH(AK292,$AA:$AA,0)+9)+INDEX(AK:AK,MATCH(AK292,$AA:$AA,0)+10))</f>
        <v>238</v>
      </c>
      <c r="AL296" s="376"/>
      <c r="AM296" s="375">
        <f>ABS(INDEX(AM:AM,MATCH(AM292,$AA:$AA,0)+8)+INDEX(AM:AM,MATCH(AM292,$AA:$AA,0)+9)+INDEX(AM:AM,MATCH(AM292,$AA:$AA,0)+10))</f>
        <v>199</v>
      </c>
      <c r="AN296" s="376"/>
      <c r="AO296" s="375">
        <f>ABS(INDEX(AO:AO,MATCH(AO292,$AA:$AA,0)+8)+INDEX(AO:AO,MATCH(AO292,$AA:$AA,0)+9)+INDEX(AO:AO,MATCH(AO292,$AA:$AA,0)+10))</f>
        <v>219</v>
      </c>
      <c r="AP296" s="376"/>
      <c r="AQ296" s="375">
        <f>ABS(INDEX(AQ:AQ,MATCH(AQ292,$AA:$AA,0)+8)+INDEX(AQ:AQ,MATCH(AQ292,$AA:$AA,0)+9)+INDEX(AQ:AQ,MATCH(AQ292,$AA:$AA,0)+10))</f>
        <v>179</v>
      </c>
      <c r="AR296" s="376"/>
      <c r="AS296" s="375">
        <f>ABS(INDEX(AS:AS,MATCH(AS292,$AA:$AA,0)+8)+INDEX(AS:AS,MATCH(AS292,$AA:$AA,0)+9)+INDEX(AS:AS,MATCH(AS292,$AA:$AA,0)+10))</f>
        <v>204</v>
      </c>
      <c r="AT296" s="376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6" t="str">
        <f t="shared" si="364"/>
        <v>Spieler 3</v>
      </c>
      <c r="C297" s="367" t="str">
        <f t="shared" si="365"/>
        <v/>
      </c>
      <c r="D297" s="340">
        <f>IF(AC297=301,"",AC297)</f>
        <v>200</v>
      </c>
      <c r="E297" s="340" t="str">
        <f>IF(AD297=0,"",AD297)</f>
        <v/>
      </c>
      <c r="F297" s="340">
        <f>IF(AE297=301,"",AE297)</f>
        <v>147</v>
      </c>
      <c r="G297" s="340" t="str">
        <f>IF(AF297=0,"",AF297)</f>
        <v/>
      </c>
      <c r="H297" s="340">
        <f>IF(AG297=301,"",AG297)</f>
        <v>168</v>
      </c>
      <c r="I297" s="340" t="str">
        <f>IF(AH297=0,"",AH297)</f>
        <v/>
      </c>
      <c r="J297" s="340">
        <f>IF(AI297=301,"",AI297)</f>
        <v>176</v>
      </c>
      <c r="K297" s="340" t="str">
        <f>IF(AJ297=0,"",AJ297)</f>
        <v/>
      </c>
      <c r="L297" s="340">
        <f>IF(AK297=301,"",AK297)</f>
        <v>246</v>
      </c>
      <c r="M297" s="340" t="str">
        <f>IF(AL297=0,"",AL297)</f>
        <v/>
      </c>
      <c r="N297" s="340">
        <f>IF(AM297=301,"",AM297)</f>
        <v>202</v>
      </c>
      <c r="O297" s="340" t="str">
        <f>IF(AN297=0,"",AN297)</f>
        <v/>
      </c>
      <c r="P297" s="340">
        <f>IF(AO297=301,"",AO297)</f>
        <v>200</v>
      </c>
      <c r="Q297" s="340" t="str">
        <f>IF(AP297=0,"",AP297)</f>
        <v/>
      </c>
      <c r="R297" s="340">
        <f>IF(AQ297=301,"",AQ297)</f>
        <v>162</v>
      </c>
      <c r="S297" s="340" t="str">
        <f>IF(AR297=0,"",AR297)</f>
        <v/>
      </c>
      <c r="T297" s="340">
        <f>IF(AS297=301,"",AS297)</f>
        <v>177</v>
      </c>
      <c r="U297" s="340" t="str">
        <f>IF(AT297=0,"",AT297)</f>
        <v/>
      </c>
      <c r="V297" s="341"/>
      <c r="W297" s="341"/>
      <c r="AA297" s="91" t="s">
        <v>3</v>
      </c>
      <c r="AB297" s="92"/>
      <c r="AC297" s="375">
        <f>ABS(INDEX(AC:AC,MATCH(AC292,$AA:$AA,0)+11)+INDEX(AC:AC,MATCH(AC292,$AA:$AA,0)+12)+INDEX(AC:AC,MATCH(AC292,$AA:$AA,0)+13))</f>
        <v>200</v>
      </c>
      <c r="AD297" s="376"/>
      <c r="AE297" s="375">
        <f>ABS(INDEX(AE:AE,MATCH(AE292,$AA:$AA,0)+11)+INDEX(AE:AE,MATCH(AE292,$AA:$AA,0)+12)+INDEX(AE:AE,MATCH(AE292,$AA:$AA,0)+13))</f>
        <v>147</v>
      </c>
      <c r="AF297" s="376"/>
      <c r="AG297" s="375">
        <f>ABS(INDEX(AG:AG,MATCH(AG292,$AA:$AA,0)+11)+INDEX(AG:AG,MATCH(AG292,$AA:$AA,0)+12)+INDEX(AG:AG,MATCH(AG292,$AA:$AA,0)+13))</f>
        <v>168</v>
      </c>
      <c r="AH297" s="376"/>
      <c r="AI297" s="375">
        <f>ABS(INDEX(AI:AI,MATCH(AI292,$AA:$AA,0)+11)+INDEX(AI:AI,MATCH(AI292,$AA:$AA,0)+12)+INDEX(AI:AI,MATCH(AI292,$AA:$AA,0)+13))</f>
        <v>176</v>
      </c>
      <c r="AJ297" s="376"/>
      <c r="AK297" s="375">
        <f>ABS(INDEX(AK:AK,MATCH(AK292,$AA:$AA,0)+11)+INDEX(AK:AK,MATCH(AK292,$AA:$AA,0)+12)+INDEX(AK:AK,MATCH(AK292,$AA:$AA,0)+13))</f>
        <v>246</v>
      </c>
      <c r="AL297" s="376"/>
      <c r="AM297" s="375">
        <f>ABS(INDEX(AM:AM,MATCH(AM292,$AA:$AA,0)+11)+INDEX(AM:AM,MATCH(AM292,$AA:$AA,0)+12)+INDEX(AM:AM,MATCH(AM292,$AA:$AA,0)+13))</f>
        <v>202</v>
      </c>
      <c r="AN297" s="376"/>
      <c r="AO297" s="375">
        <f>ABS(INDEX(AO:AO,MATCH(AO292,$AA:$AA,0)+11)+INDEX(AO:AO,MATCH(AO292,$AA:$AA,0)+12)+INDEX(AO:AO,MATCH(AO292,$AA:$AA,0)+13))</f>
        <v>200</v>
      </c>
      <c r="AP297" s="376"/>
      <c r="AQ297" s="375">
        <f>ABS(INDEX(AQ:AQ,MATCH(AQ292,$AA:$AA,0)+11)+INDEX(AQ:AQ,MATCH(AQ292,$AA:$AA,0)+12)+INDEX(AQ:AQ,MATCH(AQ292,$AA:$AA,0)+13))</f>
        <v>162</v>
      </c>
      <c r="AR297" s="376"/>
      <c r="AS297" s="375">
        <f>ABS(INDEX(AS:AS,MATCH(AS292,$AA:$AA,0)+11)+INDEX(AS:AS,MATCH(AS292,$AA:$AA,0)+12)+INDEX(AS:AS,MATCH(AS292,$AA:$AA,0)+13))</f>
        <v>177</v>
      </c>
      <c r="AT297" s="376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6" t="str">
        <f t="shared" si="364"/>
        <v>Spieler 4</v>
      </c>
      <c r="C298" s="367" t="str">
        <f t="shared" si="365"/>
        <v/>
      </c>
      <c r="D298" s="340">
        <f>IF(AC298=301,"",AC298)</f>
        <v>258</v>
      </c>
      <c r="E298" s="340" t="str">
        <f>IF(AD298=0,"",AD298)</f>
        <v/>
      </c>
      <c r="F298" s="340">
        <f>IF(AE298=301,"",AE298)</f>
        <v>193</v>
      </c>
      <c r="G298" s="340" t="str">
        <f>IF(AF298=0,"",AF298)</f>
        <v/>
      </c>
      <c r="H298" s="340">
        <f>IF(AG298=301,"",AG298)</f>
        <v>166</v>
      </c>
      <c r="I298" s="340" t="str">
        <f>IF(AH298=0,"",AH298)</f>
        <v/>
      </c>
      <c r="J298" s="340">
        <f>IF(AI298=301,"",AI298)</f>
        <v>236</v>
      </c>
      <c r="K298" s="340" t="str">
        <f>IF(AJ298=0,"",AJ298)</f>
        <v/>
      </c>
      <c r="L298" s="340">
        <f>IF(AK298=301,"",AK298)</f>
        <v>176</v>
      </c>
      <c r="M298" s="340" t="str">
        <f>IF(AL298=0,"",AL298)</f>
        <v/>
      </c>
      <c r="N298" s="340">
        <f>IF(AM298=301,"",AM298)</f>
        <v>179</v>
      </c>
      <c r="O298" s="340" t="str">
        <f>IF(AN298=0,"",AN298)</f>
        <v/>
      </c>
      <c r="P298" s="340">
        <f>IF(AO298=301,"",AO298)</f>
        <v>160</v>
      </c>
      <c r="Q298" s="340" t="str">
        <f>IF(AP298=0,"",AP298)</f>
        <v/>
      </c>
      <c r="R298" s="340">
        <f>IF(AQ298=301,"",AQ298)</f>
        <v>218</v>
      </c>
      <c r="S298" s="340" t="str">
        <f>IF(AR298=0,"",AR298)</f>
        <v/>
      </c>
      <c r="T298" s="340">
        <f>IF(AS298=301,"",AS298)</f>
        <v>185</v>
      </c>
      <c r="U298" s="340" t="str">
        <f>IF(AT298=0,"",AT298)</f>
        <v/>
      </c>
      <c r="V298" s="341"/>
      <c r="W298" s="341"/>
      <c r="AA298" s="91" t="s">
        <v>11</v>
      </c>
      <c r="AB298" s="92"/>
      <c r="AC298" s="375">
        <f>ABS(INDEX(AC:AC,MATCH(AC292,$AA:$AA,0)+14)+INDEX(AC:AC,MATCH(AC292,$AA:$AA,0)+15)+INDEX(AC:AC,MATCH(AC292,$AA:$AA,0)+16))</f>
        <v>258</v>
      </c>
      <c r="AD298" s="376"/>
      <c r="AE298" s="375">
        <f>ABS(INDEX(AE:AE,MATCH(AE292,$AA:$AA,0)+14)+INDEX(AE:AE,MATCH(AE292,$AA:$AA,0)+15)+INDEX(AE:AE,MATCH(AE292,$AA:$AA,0)+16))</f>
        <v>193</v>
      </c>
      <c r="AF298" s="376"/>
      <c r="AG298" s="375">
        <f>ABS(INDEX(AG:AG,MATCH(AG292,$AA:$AA,0)+14)+INDEX(AG:AG,MATCH(AG292,$AA:$AA,0)+15)+INDEX(AG:AG,MATCH(AG292,$AA:$AA,0)+16))</f>
        <v>166</v>
      </c>
      <c r="AH298" s="376"/>
      <c r="AI298" s="375">
        <f>ABS(INDEX(AI:AI,MATCH(AI292,$AA:$AA,0)+14)+INDEX(AI:AI,MATCH(AI292,$AA:$AA,0)+15)+INDEX(AI:AI,MATCH(AI292,$AA:$AA,0)+16))</f>
        <v>236</v>
      </c>
      <c r="AJ298" s="376"/>
      <c r="AK298" s="375">
        <f>ABS(INDEX(AK:AK,MATCH(AK292,$AA:$AA,0)+14)+INDEX(AK:AK,MATCH(AK292,$AA:$AA,0)+15)+INDEX(AK:AK,MATCH(AK292,$AA:$AA,0)+16))</f>
        <v>176</v>
      </c>
      <c r="AL298" s="376"/>
      <c r="AM298" s="375">
        <f>ABS(INDEX(AM:AM,MATCH(AM292,$AA:$AA,0)+14)+INDEX(AM:AM,MATCH(AM292,$AA:$AA,0)+15)+INDEX(AM:AM,MATCH(AM292,$AA:$AA,0)+16))</f>
        <v>179</v>
      </c>
      <c r="AN298" s="376"/>
      <c r="AO298" s="375">
        <f>ABS(INDEX(AO:AO,MATCH(AO292,$AA:$AA,0)+14)+INDEX(AO:AO,MATCH(AO292,$AA:$AA,0)+15)+INDEX(AO:AO,MATCH(AO292,$AA:$AA,0)+16))</f>
        <v>160</v>
      </c>
      <c r="AP298" s="376"/>
      <c r="AQ298" s="375">
        <f>ABS(INDEX(AQ:AQ,MATCH(AQ292,$AA:$AA,0)+14)+INDEX(AQ:AQ,MATCH(AQ292,$AA:$AA,0)+15)+INDEX(AQ:AQ,MATCH(AQ292,$AA:$AA,0)+16))</f>
        <v>218</v>
      </c>
      <c r="AR298" s="376"/>
      <c r="AS298" s="375">
        <f>ABS(INDEX(AS:AS,MATCH(AS292,$AA:$AA,0)+14)+INDEX(AS:AS,MATCH(AS292,$AA:$AA,0)+15)+INDEX(AS:AS,MATCH(AS292,$AA:$AA,0)+16))</f>
        <v>185</v>
      </c>
      <c r="AT298" s="376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5" t="str">
        <f t="shared" si="364"/>
        <v>Gesamt</v>
      </c>
      <c r="C299" s="356" t="str">
        <f t="shared" si="365"/>
        <v/>
      </c>
      <c r="D299" s="339">
        <f>IF(AC299=1505,"",AC299)</f>
        <v>876</v>
      </c>
      <c r="E299" s="339" t="str">
        <f>IF(AD299=0,"",AD299)</f>
        <v/>
      </c>
      <c r="F299" s="339">
        <f>IF(AE299=1505,"",AE299)</f>
        <v>844</v>
      </c>
      <c r="G299" s="339" t="str">
        <f>IF(AF299=0,"",AF299)</f>
        <v/>
      </c>
      <c r="H299" s="339">
        <f>IF(AG299=1505,"",AG299)</f>
        <v>620</v>
      </c>
      <c r="I299" s="339" t="str">
        <f>IF(AH299=0,"",AH299)</f>
        <v/>
      </c>
      <c r="J299" s="339">
        <f>IF(AI299=1505,"",AI299)</f>
        <v>818</v>
      </c>
      <c r="K299" s="339" t="str">
        <f>IF(AJ299=0,"",AJ299)</f>
        <v/>
      </c>
      <c r="L299" s="339">
        <f>IF(AK299=1505,"",AK299)</f>
        <v>829</v>
      </c>
      <c r="M299" s="339" t="str">
        <f>IF(AL299=0,"",AL299)</f>
        <v/>
      </c>
      <c r="N299" s="339">
        <f>IF(AM299=1505,"",AM299)</f>
        <v>763</v>
      </c>
      <c r="O299" s="339" t="str">
        <f>IF(AN299=0,"",AN299)</f>
        <v/>
      </c>
      <c r="P299" s="339">
        <f>IF(AO299=1505,"",AO299)</f>
        <v>815</v>
      </c>
      <c r="Q299" s="339" t="str">
        <f>IF(AP299=0,"",AP299)</f>
        <v/>
      </c>
      <c r="R299" s="339">
        <f>IF(AQ299=1505,"",AQ299)</f>
        <v>760</v>
      </c>
      <c r="S299" s="339" t="str">
        <f>IF(AR299=0,"",AR299)</f>
        <v/>
      </c>
      <c r="T299" s="339">
        <f>IF(AS299=1505,"",AS299)</f>
        <v>802</v>
      </c>
      <c r="U299" s="339" t="str">
        <f>IF(AT299=0,"",AT299)</f>
        <v/>
      </c>
      <c r="V299" s="292"/>
      <c r="W299" s="292"/>
      <c r="AA299" s="93" t="s">
        <v>1799</v>
      </c>
      <c r="AB299" s="94"/>
      <c r="AC299" s="355">
        <f>SUM(AC295:AC298)</f>
        <v>876</v>
      </c>
      <c r="AD299" s="356"/>
      <c r="AE299" s="355">
        <f>SUM(AE295:AE298)</f>
        <v>844</v>
      </c>
      <c r="AF299" s="356"/>
      <c r="AG299" s="355">
        <f>SUM(AG295:AG298)</f>
        <v>620</v>
      </c>
      <c r="AH299" s="356"/>
      <c r="AI299" s="355">
        <f>SUM(AI295:AI298)</f>
        <v>818</v>
      </c>
      <c r="AJ299" s="356"/>
      <c r="AK299" s="355">
        <f>SUM(AK295:AK298)</f>
        <v>829</v>
      </c>
      <c r="AL299" s="356"/>
      <c r="AM299" s="355">
        <f>SUM(AM295:AM298)</f>
        <v>763</v>
      </c>
      <c r="AN299" s="356"/>
      <c r="AO299" s="355">
        <f>SUM(AO295:AO298)</f>
        <v>815</v>
      </c>
      <c r="AP299" s="356"/>
      <c r="AQ299" s="355">
        <f>SUM(AQ295:AQ298)</f>
        <v>760</v>
      </c>
      <c r="AR299" s="356"/>
      <c r="AS299" s="355">
        <f>SUM(AS295:AS298)</f>
        <v>802</v>
      </c>
      <c r="AT299" s="356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3" t="str">
        <f>Schlüssel!$C$1</f>
        <v>Bayernliga Herren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5"/>
      <c r="Y1" s="5"/>
      <c r="AA1" s="215" t="s">
        <v>2080</v>
      </c>
    </row>
    <row r="2" spans="1:31" ht="28.5" customHeight="1" x14ac:dyDescent="0.25">
      <c r="A2" s="384" t="str">
        <f>"Saison "&amp;Spielorte!C18&amp;"     -     Spieltag "&amp;Erfassung1!AS2&amp;"     -     "&amp;Erfassung1!AT1</f>
        <v>Saison 2024/2025     -     Spieltag 1     -     12.10./13.10.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5"/>
      <c r="Y2" s="5"/>
    </row>
    <row r="3" spans="1:31" ht="28.5" customHeight="1" x14ac:dyDescent="0.25">
      <c r="A3" s="384" t="str">
        <f>+Erfassung1!AE2</f>
        <v>Unterföhring Dreambowl Palace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77" t="s">
        <v>1800</v>
      </c>
      <c r="D5" s="378"/>
      <c r="E5" s="377" t="s">
        <v>1801</v>
      </c>
      <c r="F5" s="378"/>
      <c r="G5" s="377" t="s">
        <v>1802</v>
      </c>
      <c r="H5" s="378"/>
      <c r="I5" s="377" t="s">
        <v>1803</v>
      </c>
      <c r="J5" s="378"/>
      <c r="K5" s="377" t="s">
        <v>1804</v>
      </c>
      <c r="L5" s="378"/>
      <c r="M5" s="377" t="s">
        <v>1805</v>
      </c>
      <c r="N5" s="378"/>
      <c r="O5" s="377" t="s">
        <v>1806</v>
      </c>
      <c r="P5" s="378"/>
      <c r="Q5" s="377" t="s">
        <v>1807</v>
      </c>
      <c r="R5" s="378"/>
      <c r="S5" s="379" t="s">
        <v>1808</v>
      </c>
      <c r="T5" s="378"/>
      <c r="U5" s="377" t="s">
        <v>1799</v>
      </c>
      <c r="V5" s="378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6" x14ac:dyDescent="0.3">
      <c r="B19" s="380" t="s">
        <v>1827</v>
      </c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1"/>
      <c r="V19" s="381"/>
      <c r="W19" s="381"/>
    </row>
    <row r="20" spans="2:23" x14ac:dyDescent="0.25">
      <c r="C20" s="381"/>
      <c r="D20" s="381"/>
      <c r="E20" s="381"/>
      <c r="F20" s="381"/>
      <c r="G20" s="381"/>
      <c r="H20" s="381"/>
    </row>
    <row r="21" spans="2:23" x14ac:dyDescent="0.25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82" t="str">
        <f>IFERROR(ROUND(INDEX(Erfassung1!BW:BW,MATCH(1,Erfassung1!BZ:BZ,0)),0),"")&amp;"  /  "&amp;ROUND(IFERROR(ROUND(INDEX(Erfassung1!BW:BW,MATCH(1,Erfassung1!BZ:BZ,0)),0),"")/9,2)</f>
        <v>2081  /  231,22</v>
      </c>
      <c r="O24" s="382"/>
      <c r="P24" s="382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  <mergeCell ref="B19:T19"/>
    <mergeCell ref="U19:W19"/>
    <mergeCell ref="C20:H20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5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5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5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5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5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5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5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5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5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5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5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5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5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5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5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5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5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5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5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5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5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5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5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5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5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5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5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5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5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5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5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5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5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5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0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0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Helene Schick</cp:lastModifiedBy>
  <cp:lastPrinted>2023-12-25T11:54:49Z</cp:lastPrinted>
  <dcterms:created xsi:type="dcterms:W3CDTF">2008-06-12T13:54:35Z</dcterms:created>
  <dcterms:modified xsi:type="dcterms:W3CDTF">2025-01-20T11:26:13Z</dcterms:modified>
</cp:coreProperties>
</file>