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0725E3E-C9D3-473D-BB8E-7CBFF6A9F14C}" xr6:coauthVersionLast="36" xr6:coauthVersionMax="47" xr10:uidLastSave="{00000000-0000-0000-0000-000000000000}"/>
  <workbookProtection workbookAlgorithmName="SHA-512" workbookHashValue="bP39SXda2faBMSN9+TtnqIUmYlx4c6P5JmGu6MqOBnioTRqoAOCwdu+gUyingDytF71Tl9vecHzp9fg8MuaBqA==" workbookSaltValue="/t0iiER4UJeaqRxFx4rbDg==" workbookSpinCount="100000" lockStructure="1"/>
  <bookViews>
    <workbookView xWindow="0" yWindow="0" windowWidth="24000" windowHeight="9525" tabRatio="690" firstSheet="3" activeTab="23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r:id="rId24"/>
    <sheet name="Spielzettel4" sheetId="49" r:id="rId25"/>
    <sheet name="Erfassung4" sheetId="57" r:id="rId26"/>
    <sheet name="Tabelle4" sheetId="70" r:id="rId27"/>
    <sheet name="TabGes4" sheetId="74" r:id="rId28"/>
    <sheet name="Schnitt4" sheetId="81" r:id="rId29"/>
    <sheet name="SchnittGes4" sheetId="86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0" i="71"/>
  <c r="C70" i="71"/>
  <c r="B70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N38" i="82" s="1"/>
  <c r="O38" i="82" s="1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S284" i="58" s="1"/>
  <c r="BH284" i="58"/>
  <c r="BD284" i="58"/>
  <c r="BP283" i="58"/>
  <c r="BO283" i="58"/>
  <c r="BN283" i="58"/>
  <c r="BM283" i="58"/>
  <c r="BL283" i="58"/>
  <c r="BK283" i="58"/>
  <c r="BJ283" i="58"/>
  <c r="BI283" i="58"/>
  <c r="BG283" i="58" s="1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S221" i="58" s="1"/>
  <c r="BH221" i="58"/>
  <c r="BD221" i="58"/>
  <c r="BP220" i="58"/>
  <c r="BO220" i="58"/>
  <c r="BN220" i="58"/>
  <c r="BM220" i="58"/>
  <c r="BL220" i="58"/>
  <c r="BK220" i="58"/>
  <c r="BJ220" i="58"/>
  <c r="BI220" i="58"/>
  <c r="BS220" i="58" s="1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W166" i="58" s="1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G131" i="58" s="1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F43" i="58" s="1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G15" i="58" s="1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F284" i="57" s="1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F280" i="57" s="1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F256" i="57" s="1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W250" i="57" s="1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W247" i="57" s="1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X221" i="57" s="1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F217" i="57" s="1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S196" i="57" s="1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S193" i="57" s="1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F190" i="57" s="1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W187" i="57" s="1"/>
  <c r="BJ187" i="57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W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S160" i="57" s="1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S136" i="57" s="1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G127" i="57" s="1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W103" i="57" s="1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S101" i="57" s="1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W76" i="57" s="1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N73" i="57"/>
  <c r="BM73" i="57"/>
  <c r="BL73" i="57"/>
  <c r="BK73" i="57"/>
  <c r="BX73" i="57" s="1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G67" i="57" s="1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G44" i="57" s="1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O11" i="57"/>
  <c r="BN11" i="57"/>
  <c r="BM11" i="57"/>
  <c r="BL11" i="57"/>
  <c r="BK11" i="57"/>
  <c r="BJ11" i="57"/>
  <c r="BI11" i="57"/>
  <c r="BH11" i="57"/>
  <c r="BS11" i="57" s="1"/>
  <c r="BD11" i="57"/>
  <c r="BP10" i="57"/>
  <c r="BO10" i="57"/>
  <c r="BN10" i="57"/>
  <c r="BM10" i="57"/>
  <c r="BL10" i="57"/>
  <c r="BK10" i="57"/>
  <c r="BS10" i="57" s="1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X7" i="57" s="1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G256" i="55" s="1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F248" i="55" s="1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G227" i="55" s="1"/>
  <c r="BN227" i="55"/>
  <c r="BF227" i="55" s="1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X217" i="55" s="1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F193" i="55" s="1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G190" i="55" s="1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W167" i="55" s="1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S164" i="55" s="1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G133" i="55" s="1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S130" i="55" s="1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X106" i="55" s="1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G104" i="55" s="1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G103" i="55" s="1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S100" i="55" s="1"/>
  <c r="BH100" i="55"/>
  <c r="BG100" i="55" s="1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G77" i="55" s="1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F76" i="55" s="1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X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G70" i="55" s="1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F67" i="55" s="1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W43" i="55" s="1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G16" i="55" s="1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S8" i="55" s="1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V37" i="57" s="1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AC199" i="57"/>
  <c r="D199" i="57" s="1"/>
  <c r="AS169" i="57"/>
  <c r="AQ169" i="57"/>
  <c r="R169" i="57" s="1"/>
  <c r="AO169" i="57"/>
  <c r="P169" i="57" s="1"/>
  <c r="AM169" i="57"/>
  <c r="AK169" i="57"/>
  <c r="AI169" i="57"/>
  <c r="J169" i="57" s="1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 s="1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 s="1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 s="1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F199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C143" i="55" s="1"/>
  <c r="D143" i="55" s="1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8" i="55"/>
  <c r="V224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J247" i="57"/>
  <c r="J16" i="57"/>
  <c r="J217" i="57"/>
  <c r="J199" i="57"/>
  <c r="H259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40" i="57"/>
  <c r="V130" i="58"/>
  <c r="J109" i="58"/>
  <c r="V223" i="59"/>
  <c r="R229" i="58"/>
  <c r="V280" i="55"/>
  <c r="V130" i="55"/>
  <c r="V76" i="57"/>
  <c r="V157" i="58"/>
  <c r="V138" i="55"/>
  <c r="V222" i="57"/>
  <c r="V228" i="57"/>
  <c r="V164" i="57"/>
  <c r="V98" i="55"/>
  <c r="V162" i="58"/>
  <c r="V278" i="58"/>
  <c r="V279" i="59"/>
  <c r="V257" i="58"/>
  <c r="V258" i="57"/>
  <c r="V251" i="58"/>
  <c r="V284" i="59"/>
  <c r="V198" i="59"/>
  <c r="V226" i="58"/>
  <c r="V43" i="55"/>
  <c r="V16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247" i="58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41" i="58"/>
  <c r="V98" i="57"/>
  <c r="V97" i="58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W100" i="57"/>
  <c r="BS74" i="57"/>
  <c r="BF48" i="57"/>
  <c r="BG77" i="57"/>
  <c r="BS37" i="57"/>
  <c r="BF43" i="57"/>
  <c r="BW43" i="57"/>
  <c r="BS43" i="57"/>
  <c r="BW74" i="57"/>
  <c r="BG9" i="57"/>
  <c r="BF100" i="57"/>
  <c r="BG45" i="57"/>
  <c r="BS45" i="57"/>
  <c r="BG98" i="57"/>
  <c r="BX98" i="57"/>
  <c r="BW108" i="57"/>
  <c r="BG108" i="57"/>
  <c r="BS108" i="57"/>
  <c r="BX161" i="57"/>
  <c r="BS161" i="57"/>
  <c r="BG187" i="57"/>
  <c r="BS48" i="57"/>
  <c r="BX100" i="57"/>
  <c r="BX108" i="57"/>
  <c r="BF108" i="57"/>
  <c r="BS137" i="57"/>
  <c r="BG163" i="57"/>
  <c r="BS163" i="57"/>
  <c r="BF198" i="57"/>
  <c r="BF226" i="57"/>
  <c r="BW161" i="57"/>
  <c r="BW163" i="57"/>
  <c r="BS168" i="57"/>
  <c r="BX218" i="57"/>
  <c r="BX132" i="57"/>
  <c r="BW192" i="57"/>
  <c r="BS224" i="57"/>
  <c r="BS158" i="57"/>
  <c r="BS226" i="57"/>
  <c r="BW226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11" i="57"/>
  <c r="BX77" i="57"/>
  <c r="BS162" i="58"/>
  <c r="BG198" i="59"/>
  <c r="BW288" i="55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S100" i="57"/>
  <c r="BG100" i="57"/>
  <c r="BW137" i="57"/>
  <c r="BW68" i="58"/>
  <c r="BS227" i="55"/>
  <c r="BG43" i="57"/>
  <c r="BG72" i="57"/>
  <c r="BS39" i="53"/>
  <c r="BF225" i="58"/>
  <c r="BF163" i="57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BE278" i="57"/>
  <c r="AU289" i="57"/>
  <c r="V289" i="57" s="1"/>
  <c r="BG253" i="57"/>
  <c r="P229" i="57"/>
  <c r="V196" i="57"/>
  <c r="BS166" i="57"/>
  <c r="BX158" i="57"/>
  <c r="V158" i="57"/>
  <c r="BG158" i="57"/>
  <c r="BF158" i="57"/>
  <c r="BW158" i="57"/>
  <c r="V157" i="57"/>
  <c r="V130" i="57"/>
  <c r="BF106" i="57"/>
  <c r="V97" i="57"/>
  <c r="T79" i="57"/>
  <c r="BF47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X76" i="57"/>
  <c r="BW223" i="53"/>
  <c r="BG223" i="53"/>
  <c r="BG254" i="55"/>
  <c r="BF45" i="57"/>
  <c r="BG105" i="58"/>
  <c r="BX258" i="57"/>
  <c r="BF168" i="58"/>
  <c r="BF279" i="57"/>
  <c r="BW78" i="58"/>
  <c r="K33" i="49"/>
  <c r="BG285" i="57"/>
  <c r="BG133" i="59"/>
  <c r="BS225" i="59"/>
  <c r="BG226" i="57"/>
  <c r="BX198" i="52"/>
  <c r="BW11" i="57"/>
  <c r="BG250" i="57"/>
  <c r="BW194" i="58"/>
  <c r="BS222" i="59"/>
  <c r="BF251" i="59"/>
  <c r="BG11" i="53"/>
  <c r="BS11" i="53"/>
  <c r="BX11" i="53"/>
  <c r="BG157" i="53"/>
  <c r="BF192" i="53"/>
  <c r="BF8" i="57"/>
  <c r="BG278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X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F191" i="57"/>
  <c r="BS191" i="57"/>
  <c r="BG194" i="57"/>
  <c r="BF194" i="57"/>
  <c r="BS198" i="57"/>
  <c r="BG198" i="57"/>
  <c r="BW198" i="57"/>
  <c r="BX198" i="57"/>
  <c r="BS222" i="57"/>
  <c r="BX222" i="57"/>
  <c r="BG225" i="57"/>
  <c r="BX225" i="57"/>
  <c r="BF225" i="57"/>
  <c r="BF253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F193" i="57"/>
  <c r="BX194" i="57"/>
  <c r="BW194" i="57"/>
  <c r="BS194" i="57"/>
  <c r="BG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6" i="57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G10" i="57"/>
  <c r="BF12" i="57"/>
  <c r="BX12" i="57"/>
  <c r="BG12" i="57"/>
  <c r="BX18" i="57"/>
  <c r="BF18" i="57"/>
  <c r="BX39" i="57"/>
  <c r="BF39" i="57"/>
  <c r="BG41" i="57"/>
  <c r="BW41" i="57"/>
  <c r="BS44" i="57"/>
  <c r="BW44" i="57"/>
  <c r="BF46" i="57"/>
  <c r="BF68" i="57"/>
  <c r="BW68" i="57"/>
  <c r="BG70" i="57"/>
  <c r="BX72" i="57"/>
  <c r="BS72" i="57"/>
  <c r="BW72" i="57"/>
  <c r="BS73" i="57"/>
  <c r="BG78" i="57"/>
  <c r="BX78" i="57"/>
  <c r="BX99" i="57"/>
  <c r="BF99" i="57"/>
  <c r="BS99" i="57"/>
  <c r="BW101" i="57"/>
  <c r="BX101" i="57"/>
  <c r="BX104" i="57"/>
  <c r="BS104" i="57"/>
  <c r="BW127" i="57"/>
  <c r="BW131" i="57"/>
  <c r="BG131" i="57"/>
  <c r="BS131" i="57"/>
  <c r="BW133" i="57"/>
  <c r="BG135" i="57"/>
  <c r="BS135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E131" i="57"/>
  <c r="V131" i="57"/>
  <c r="O91" i="46"/>
  <c r="I91" i="46"/>
  <c r="U91" i="46"/>
  <c r="S91" i="46"/>
  <c r="M91" i="46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D199" i="55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G280" i="57"/>
  <c r="BX251" i="57"/>
  <c r="BG251" i="57"/>
  <c r="BS251" i="57"/>
  <c r="BW251" i="57"/>
  <c r="BG196" i="57"/>
  <c r="BE187" i="57"/>
  <c r="BS130" i="57"/>
  <c r="BG130" i="57"/>
  <c r="BW130" i="57"/>
  <c r="BX130" i="57"/>
  <c r="AU139" i="57"/>
  <c r="BB140" i="57" s="1"/>
  <c r="P139" i="57"/>
  <c r="AU79" i="57"/>
  <c r="AU19" i="57"/>
  <c r="V19" i="57" s="1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166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163" i="57"/>
  <c r="BX223" i="57"/>
  <c r="BX226" i="57"/>
  <c r="BS16" i="55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78" i="53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AU289" i="58"/>
  <c r="BB290" i="58" s="1"/>
  <c r="V289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87" i="59"/>
  <c r="AU199" i="59"/>
  <c r="BB200" i="59" s="1"/>
  <c r="BS191" i="59"/>
  <c r="BF193" i="59"/>
  <c r="BE187" i="58"/>
  <c r="BF163" i="58"/>
  <c r="BX158" i="59"/>
  <c r="V159" i="58"/>
  <c r="BX157" i="57"/>
  <c r="BS136" i="58"/>
  <c r="BF130" i="57"/>
  <c r="V139" i="58"/>
  <c r="BF132" i="58"/>
  <c r="BF140" i="58" s="1"/>
  <c r="BG97" i="59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B260" i="58"/>
  <c r="BE70" i="58"/>
  <c r="BX70" i="58"/>
  <c r="BE196" i="58"/>
  <c r="BE134" i="58"/>
  <c r="BE280" i="58"/>
  <c r="BX280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W193" i="57" l="1"/>
  <c r="BF187" i="57"/>
  <c r="BX187" i="57"/>
  <c r="BG256" i="57"/>
  <c r="BS256" i="57"/>
  <c r="BF73" i="57"/>
  <c r="BW73" i="57"/>
  <c r="BW136" i="57"/>
  <c r="BG136" i="57"/>
  <c r="V103" i="57"/>
  <c r="BW10" i="57"/>
  <c r="BX10" i="57"/>
  <c r="BW284" i="57"/>
  <c r="BG284" i="57"/>
  <c r="BS284" i="57"/>
  <c r="V283" i="57"/>
  <c r="BW280" i="57"/>
  <c r="BS280" i="57"/>
  <c r="BB290" i="57"/>
  <c r="BG221" i="57"/>
  <c r="BF221" i="57"/>
  <c r="BS217" i="57"/>
  <c r="BX217" i="57"/>
  <c r="BW217" i="57"/>
  <c r="AU199" i="57"/>
  <c r="BB200" i="57" s="1"/>
  <c r="BG166" i="57"/>
  <c r="V163" i="57"/>
  <c r="BG160" i="57"/>
  <c r="BW160" i="57"/>
  <c r="V133" i="57"/>
  <c r="BX131" i="57"/>
  <c r="AU109" i="57"/>
  <c r="BB110" i="57" s="1"/>
  <c r="BF107" i="57"/>
  <c r="BX103" i="57"/>
  <c r="BS70" i="57"/>
  <c r="V41" i="57"/>
  <c r="BW46" i="57"/>
  <c r="BX40" i="57"/>
  <c r="BF13" i="57"/>
  <c r="V7" i="57"/>
  <c r="V286" i="57"/>
  <c r="BX283" i="57"/>
  <c r="V253" i="57"/>
  <c r="BW253" i="57"/>
  <c r="V247" i="57"/>
  <c r="BF247" i="57"/>
  <c r="BW196" i="57"/>
  <c r="V190" i="57"/>
  <c r="BS190" i="57"/>
  <c r="BS187" i="57"/>
  <c r="BS133" i="57"/>
  <c r="V107" i="57"/>
  <c r="BG103" i="57"/>
  <c r="BF103" i="57"/>
  <c r="BS103" i="57"/>
  <c r="V73" i="57"/>
  <c r="BS46" i="57"/>
  <c r="BG46" i="57"/>
  <c r="BS40" i="57"/>
  <c r="BG40" i="57"/>
  <c r="BF40" i="57"/>
  <c r="BW40" i="57"/>
  <c r="BS253" i="57"/>
  <c r="BG247" i="57"/>
  <c r="BX247" i="57"/>
  <c r="BS247" i="57"/>
  <c r="V223" i="57"/>
  <c r="BF223" i="57"/>
  <c r="BF196" i="57"/>
  <c r="BG190" i="57"/>
  <c r="BW190" i="57"/>
  <c r="V139" i="57"/>
  <c r="BS127" i="57"/>
  <c r="BF127" i="57"/>
  <c r="BX127" i="57"/>
  <c r="V100" i="57"/>
  <c r="BS76" i="57"/>
  <c r="BG73" i="57"/>
  <c r="V70" i="57"/>
  <c r="V67" i="57"/>
  <c r="BS16" i="57"/>
  <c r="BW13" i="57"/>
  <c r="V13" i="57"/>
  <c r="BF10" i="57"/>
  <c r="BG7" i="57"/>
  <c r="BS7" i="57"/>
  <c r="BF7" i="57"/>
  <c r="BW7" i="57"/>
  <c r="N13" i="81"/>
  <c r="N29" i="81"/>
  <c r="N12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T188" i="57" s="1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X136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T188" i="58" s="1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V160" i="57"/>
  <c r="BE193" i="57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20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X193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N30" i="81"/>
  <c r="O30" i="81" s="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F20" i="57" s="1"/>
  <c r="BS17" i="57"/>
  <c r="V251" i="57"/>
  <c r="AK83" i="59"/>
  <c r="L83" i="59" s="1"/>
  <c r="L82" i="59"/>
  <c r="H229" i="57"/>
  <c r="AU229" i="57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S165" i="58"/>
  <c r="BS73" i="58"/>
  <c r="BT192" i="58" s="1"/>
  <c r="AK143" i="57"/>
  <c r="L143" i="57" s="1"/>
  <c r="L142" i="57"/>
  <c r="AK293" i="58"/>
  <c r="L293" i="58" s="1"/>
  <c r="L292" i="58"/>
  <c r="AU169" i="57"/>
  <c r="BG221" i="53"/>
  <c r="BG137" i="57"/>
  <c r="BX278" i="53"/>
  <c r="BS132" i="52"/>
  <c r="BF17" i="52"/>
  <c r="BG168" i="53"/>
  <c r="BG105" i="53"/>
  <c r="BX97" i="53"/>
  <c r="BF167" i="55"/>
  <c r="BF170" i="55" s="1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T190" i="58" s="1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O43" i="82" s="1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N38" i="8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8" i="81"/>
  <c r="N24" i="81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N26" i="81"/>
  <c r="O26" i="81" s="1"/>
  <c r="N42" i="81"/>
  <c r="N3" i="82"/>
  <c r="O3" i="82" s="1"/>
  <c r="M19" i="82"/>
  <c r="AL5" i="16"/>
  <c r="AI8" i="16"/>
  <c r="I91" i="45" s="1"/>
  <c r="BW67" i="57"/>
  <c r="M42" i="79"/>
  <c r="N28" i="8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T254" i="58"/>
  <c r="BT127" i="58"/>
  <c r="B100" i="55"/>
  <c r="AC115" i="55"/>
  <c r="AD97" i="55" s="1"/>
  <c r="E97" i="55" s="1"/>
  <c r="AQ27" i="55"/>
  <c r="AR13" i="55" s="1"/>
  <c r="S13" i="55" s="1"/>
  <c r="AT154" i="53"/>
  <c r="V10" i="16"/>
  <c r="AT154" i="52"/>
  <c r="BT43" i="58"/>
  <c r="BB260" i="59"/>
  <c r="BT138" i="58"/>
  <c r="BT47" i="58"/>
  <c r="BT250" i="58"/>
  <c r="BT38" i="58"/>
  <c r="BT223" i="58"/>
  <c r="BT98" i="58"/>
  <c r="BT163" i="58"/>
  <c r="BT253" i="58"/>
  <c r="BT75" i="58"/>
  <c r="BT219" i="58"/>
  <c r="BT130" i="58"/>
  <c r="BT8" i="58"/>
  <c r="BT135" i="58"/>
  <c r="BT258" i="58"/>
  <c r="BT157" i="58"/>
  <c r="BT187" i="58"/>
  <c r="BT69" i="58"/>
  <c r="AC267" i="55"/>
  <c r="D267" i="55" s="1"/>
  <c r="N59" i="79"/>
  <c r="O59" i="79" s="1"/>
  <c r="N57" i="79"/>
  <c r="M62" i="46"/>
  <c r="AL64" i="55"/>
  <c r="BT128" i="58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V229" i="57"/>
  <c r="BB230" i="57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V169" i="57"/>
  <c r="BB170" i="57"/>
  <c r="K149" i="45"/>
  <c r="AD4" i="55"/>
  <c r="BB80" i="57"/>
  <c r="V79" i="57"/>
  <c r="AF124" i="55"/>
  <c r="BF110" i="58"/>
  <c r="BF230" i="57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BX10" i="58"/>
  <c r="BY280" i="58" s="1"/>
  <c r="BX69" i="59"/>
  <c r="BY160" i="59" s="1"/>
  <c r="BG77" i="59"/>
  <c r="BW167" i="59"/>
  <c r="N24" i="78"/>
  <c r="M40" i="78"/>
  <c r="M17" i="79"/>
  <c r="N33" i="79"/>
  <c r="M49" i="79"/>
  <c r="N3" i="81"/>
  <c r="N19" i="81"/>
  <c r="N51" i="81"/>
  <c r="O51" i="81" s="1"/>
  <c r="M28" i="82"/>
  <c r="N92" i="82"/>
  <c r="O92" i="82" s="1"/>
  <c r="N21" i="83"/>
  <c r="O21" i="83" s="1"/>
  <c r="BW288" i="52"/>
  <c r="BX190" i="52"/>
  <c r="BX256" i="52"/>
  <c r="BX13" i="53"/>
  <c r="BX37" i="53"/>
  <c r="BX160" i="57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46" i="57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73" i="82"/>
  <c r="O73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69" i="82"/>
  <c r="O69" i="82" s="1"/>
  <c r="N48" i="82"/>
  <c r="O48" i="82" s="1"/>
  <c r="N18" i="82"/>
  <c r="O18" i="82" s="1"/>
  <c r="N70" i="82"/>
  <c r="O70" i="82" s="1"/>
  <c r="N71" i="82"/>
  <c r="O71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O6" i="83" s="1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N7" i="8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BT226" i="57" l="1"/>
  <c r="V199" i="57"/>
  <c r="BT99" i="57"/>
  <c r="V109" i="57"/>
  <c r="BT287" i="57"/>
  <c r="BT279" i="57"/>
  <c r="BT134" i="57"/>
  <c r="BT285" i="57"/>
  <c r="BT127" i="57"/>
  <c r="BT39" i="57"/>
  <c r="BT10" i="57"/>
  <c r="BT103" i="57"/>
  <c r="BT132" i="57"/>
  <c r="BT129" i="57"/>
  <c r="BT11" i="57"/>
  <c r="BT38" i="57"/>
  <c r="BT138" i="57"/>
  <c r="BT136" i="57"/>
  <c r="BT106" i="57"/>
  <c r="BT164" i="57"/>
  <c r="BT195" i="57"/>
  <c r="BT284" i="57"/>
  <c r="BT196" i="57"/>
  <c r="BT48" i="57"/>
  <c r="BT16" i="57"/>
  <c r="BT159" i="57"/>
  <c r="BT193" i="57"/>
  <c r="BT41" i="57"/>
  <c r="BT198" i="57"/>
  <c r="BF170" i="57"/>
  <c r="BT254" i="57"/>
  <c r="BT130" i="57"/>
  <c r="O15" i="81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BV41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N79" i="81"/>
  <c r="N97" i="8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N62" i="81"/>
  <c r="O62" i="81" s="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N77" i="81"/>
  <c r="N101" i="81"/>
  <c r="N90" i="81"/>
  <c r="N87" i="81"/>
  <c r="N68" i="81"/>
  <c r="O68" i="81" s="1"/>
  <c r="N78" i="81"/>
  <c r="N52" i="81"/>
  <c r="O52" i="81" s="1"/>
  <c r="N98" i="81"/>
  <c r="N50" i="81"/>
  <c r="N74" i="81"/>
  <c r="N95" i="81"/>
  <c r="N76" i="81"/>
  <c r="N104" i="81"/>
  <c r="N81" i="81"/>
  <c r="N103" i="81"/>
  <c r="N82" i="81"/>
  <c r="N80" i="81"/>
  <c r="N72" i="81"/>
  <c r="N73" i="81"/>
  <c r="N55" i="81"/>
  <c r="N91" i="81"/>
  <c r="N92" i="81"/>
  <c r="N86" i="8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D177" i="55"/>
  <c r="AD163" i="55"/>
  <c r="AC179" i="55"/>
  <c r="BV159" i="58"/>
  <c r="BV40" i="58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O102" i="81" s="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69" i="81" l="1"/>
  <c r="BV67" i="57"/>
  <c r="O45" i="81"/>
  <c r="O85" i="81"/>
  <c r="O86" i="81"/>
  <c r="O73" i="81"/>
  <c r="O103" i="81"/>
  <c r="O95" i="81"/>
  <c r="O90" i="81"/>
  <c r="O96" i="81"/>
  <c r="O79" i="81"/>
  <c r="O94" i="81"/>
  <c r="O92" i="81"/>
  <c r="O81" i="81"/>
  <c r="O74" i="81"/>
  <c r="O78" i="81"/>
  <c r="O101" i="81"/>
  <c r="O83" i="81"/>
  <c r="O99" i="81"/>
  <c r="O91" i="81"/>
  <c r="O80" i="81"/>
  <c r="O104" i="81"/>
  <c r="O77" i="81"/>
  <c r="O75" i="81"/>
  <c r="O93" i="81"/>
  <c r="O89" i="81"/>
  <c r="O82" i="81"/>
  <c r="O76" i="81"/>
  <c r="O98" i="81"/>
  <c r="O87" i="81"/>
  <c r="O88" i="81"/>
  <c r="O84" i="81"/>
  <c r="O97" i="81"/>
  <c r="O100" i="81"/>
  <c r="BV48" i="57"/>
  <c r="BV99" i="57"/>
  <c r="BV136" i="57"/>
  <c r="BV253" i="57"/>
  <c r="BV38" i="57"/>
  <c r="BV258" i="57"/>
  <c r="BV228" i="57"/>
  <c r="BV157" i="57"/>
  <c r="BV102" i="57"/>
  <c r="BV40" i="57"/>
  <c r="BV69" i="57"/>
  <c r="BV251" i="57"/>
  <c r="BV167" i="57"/>
  <c r="BV130" i="57"/>
  <c r="BV44" i="57"/>
  <c r="BV39" i="57"/>
  <c r="BV188" i="57"/>
  <c r="BV128" i="57"/>
  <c r="BV135" i="57"/>
  <c r="BV190" i="57"/>
  <c r="BV15" i="57"/>
  <c r="BV195" i="57"/>
  <c r="BV249" i="57"/>
  <c r="BV285" i="57"/>
  <c r="BV129" i="57"/>
  <c r="BV192" i="57"/>
  <c r="BV284" i="57"/>
  <c r="BV248" i="57"/>
  <c r="BV106" i="57"/>
  <c r="BV165" i="57"/>
  <c r="BV287" i="57"/>
  <c r="O72" i="81"/>
  <c r="O59" i="81"/>
  <c r="O58" i="81"/>
  <c r="O56" i="81"/>
  <c r="O55" i="81"/>
  <c r="BV107" i="57"/>
  <c r="BV134" i="57"/>
  <c r="O50" i="81"/>
  <c r="O71" i="81"/>
  <c r="O70" i="81"/>
  <c r="BV98" i="57"/>
  <c r="BV1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58" i="83"/>
  <c r="T179" i="52"/>
  <c r="L239" i="58"/>
  <c r="P71" i="83"/>
  <c r="AT169" i="57"/>
  <c r="U169" i="57" s="1"/>
  <c r="AL79" i="57"/>
  <c r="M79" i="57" s="1"/>
  <c r="P72" i="82"/>
  <c r="F149" i="57"/>
  <c r="AN199" i="53"/>
  <c r="O199" i="53" s="1"/>
  <c r="AL170" i="57"/>
  <c r="M170" i="57" s="1"/>
  <c r="L59" i="59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36" i="83"/>
  <c r="P30" i="82"/>
  <c r="P52" i="83"/>
  <c r="AN139" i="59"/>
  <c r="O139" i="59" s="1"/>
  <c r="AR170" i="59"/>
  <c r="S170" i="59" s="1"/>
  <c r="P49" i="82"/>
  <c r="P78" i="82"/>
  <c r="AD49" i="57"/>
  <c r="E49" i="57" s="1"/>
  <c r="P94" i="83"/>
  <c r="P20" i="83"/>
  <c r="P89" i="82"/>
  <c r="P103" i="82"/>
  <c r="R179" i="53"/>
  <c r="P73" i="83"/>
  <c r="P55" i="82"/>
  <c r="P43" i="82"/>
  <c r="J179" i="55"/>
  <c r="AR199" i="59"/>
  <c r="S199" i="59" s="1"/>
  <c r="P102" i="83"/>
  <c r="P98" i="82"/>
  <c r="AV283" i="59"/>
  <c r="W283" i="59" s="1"/>
  <c r="J149" i="58"/>
  <c r="P88" i="83"/>
  <c r="P13" i="83"/>
  <c r="P26" i="82"/>
  <c r="P79" i="82"/>
  <c r="P89" i="83"/>
  <c r="P27" i="82"/>
  <c r="P64" i="83"/>
  <c r="P83" i="82"/>
  <c r="P51" i="83"/>
  <c r="P18" i="82"/>
  <c r="P72" i="83"/>
  <c r="P39" i="83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6" i="83"/>
  <c r="P86" i="82"/>
  <c r="P8" i="82"/>
  <c r="D119" i="57"/>
  <c r="H89" i="58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83" i="83"/>
  <c r="P22" i="82"/>
  <c r="K229" i="59"/>
  <c r="AJ230" i="59"/>
  <c r="K230" i="59" s="1"/>
  <c r="P17" i="83"/>
  <c r="P71" i="82"/>
  <c r="P56" i="82"/>
  <c r="P90" i="83"/>
  <c r="P31" i="82"/>
  <c r="P67" i="83"/>
  <c r="F29" i="58"/>
  <c r="AJ80" i="58"/>
  <c r="K80" i="58" s="1"/>
  <c r="P119" i="58"/>
  <c r="P57" i="83"/>
  <c r="P85" i="83"/>
  <c r="P84" i="82"/>
  <c r="N239" i="52"/>
  <c r="AH20" i="52"/>
  <c r="I20" i="52" s="1"/>
  <c r="P45" i="82"/>
  <c r="P15" i="83"/>
  <c r="P75" i="83"/>
  <c r="P46" i="83"/>
  <c r="P24" i="83"/>
  <c r="P102" i="82"/>
  <c r="P2" i="82"/>
  <c r="G5" i="82" s="1"/>
  <c r="P29" i="83"/>
  <c r="P29" i="53"/>
  <c r="P69" i="82"/>
  <c r="P14" i="83"/>
  <c r="P5" i="82"/>
  <c r="P8" i="83"/>
  <c r="P19" i="82"/>
  <c r="P35" i="82"/>
  <c r="P11" i="82"/>
  <c r="P45" i="83"/>
  <c r="P91" i="82"/>
  <c r="P96" i="82"/>
  <c r="P30" i="83"/>
  <c r="F239" i="55"/>
  <c r="AN169" i="59"/>
  <c r="O169" i="59" s="1"/>
  <c r="AN229" i="58"/>
  <c r="O229" i="58" s="1"/>
  <c r="J239" i="59"/>
  <c r="P95" i="83"/>
  <c r="P60" i="82"/>
  <c r="P63" i="83"/>
  <c r="P39" i="82"/>
  <c r="P9" i="82"/>
  <c r="P65" i="82"/>
  <c r="P17" i="82"/>
  <c r="P67" i="82"/>
  <c r="P97" i="82"/>
  <c r="F239" i="57"/>
  <c r="AN79" i="53"/>
  <c r="O79" i="53" s="1"/>
  <c r="AH49" i="53"/>
  <c r="I49" i="53" s="1"/>
  <c r="J299" i="58"/>
  <c r="L239" i="59"/>
  <c r="R149" i="55"/>
  <c r="P12" i="83"/>
  <c r="P62" i="82"/>
  <c r="P97" i="83"/>
  <c r="P40" i="82"/>
  <c r="P68" i="82"/>
  <c r="P6" i="82"/>
  <c r="P54" i="82"/>
  <c r="P61" i="82"/>
  <c r="P23" i="83"/>
  <c r="P104" i="82"/>
  <c r="P57" i="82"/>
  <c r="AF20" i="53"/>
  <c r="G20" i="53" s="1"/>
  <c r="P41" i="82"/>
  <c r="P40" i="83"/>
  <c r="P81" i="83"/>
  <c r="P84" i="83"/>
  <c r="P10" i="83"/>
  <c r="P47" i="82"/>
  <c r="AF79" i="52"/>
  <c r="G79" i="52" s="1"/>
  <c r="AD110" i="57"/>
  <c r="E110" i="57" s="1"/>
  <c r="R209" i="58"/>
  <c r="P44" i="83"/>
  <c r="P79" i="83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49" i="83"/>
  <c r="P43" i="83"/>
  <c r="P52" i="82"/>
  <c r="P26" i="83"/>
  <c r="P91" i="83"/>
  <c r="P99" i="82"/>
  <c r="P94" i="82"/>
  <c r="P85" i="82"/>
  <c r="P69" i="83"/>
  <c r="F119" i="53"/>
  <c r="AF139" i="52"/>
  <c r="G139" i="52" s="1"/>
  <c r="L89" i="58"/>
  <c r="P7" i="83"/>
  <c r="P29" i="82"/>
  <c r="P92" i="83"/>
  <c r="P93" i="82"/>
  <c r="P2" i="83"/>
  <c r="G5" i="83" s="1"/>
  <c r="P100" i="83"/>
  <c r="P74" i="82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AH139" i="52"/>
  <c r="I139" i="52" s="1"/>
  <c r="AF289" i="57"/>
  <c r="AF290" i="57" s="1"/>
  <c r="G290" i="57" s="1"/>
  <c r="P78" i="83"/>
  <c r="P31" i="83"/>
  <c r="P65" i="83"/>
  <c r="P98" i="83"/>
  <c r="P42" i="82"/>
  <c r="P34" i="83"/>
  <c r="P11" i="83"/>
  <c r="P80" i="82"/>
  <c r="P81" i="82"/>
  <c r="P90" i="82"/>
  <c r="AP79" i="53"/>
  <c r="Q79" i="53" s="1"/>
  <c r="P33" i="83"/>
  <c r="P70" i="83"/>
  <c r="P74" i="83"/>
  <c r="P101" i="83"/>
  <c r="P64" i="82"/>
  <c r="P25" i="83"/>
  <c r="P92" i="82"/>
  <c r="P38" i="82"/>
  <c r="P37" i="82"/>
  <c r="AV163" i="59"/>
  <c r="W163" i="59" s="1"/>
  <c r="AF49" i="53"/>
  <c r="G49" i="53" s="1"/>
  <c r="P42" i="83"/>
  <c r="P44" i="82"/>
  <c r="AJ170" i="53"/>
  <c r="K170" i="53" s="1"/>
  <c r="AD289" i="59"/>
  <c r="D299" i="59"/>
  <c r="P16" i="82"/>
  <c r="P32" i="82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72" i="81" l="1"/>
  <c r="P70" i="81"/>
  <c r="P66" i="81"/>
  <c r="P99" i="81"/>
  <c r="P68" i="81"/>
  <c r="P83" i="81"/>
  <c r="P18" i="81"/>
  <c r="P96" i="81"/>
  <c r="P19" i="81"/>
  <c r="P61" i="81"/>
  <c r="P76" i="81"/>
  <c r="P38" i="81"/>
  <c r="P16" i="81"/>
  <c r="P57" i="81"/>
  <c r="P71" i="81"/>
  <c r="P77" i="81"/>
  <c r="P94" i="81"/>
  <c r="P74" i="81"/>
  <c r="P89" i="81"/>
  <c r="P95" i="81"/>
  <c r="P102" i="81"/>
  <c r="P11" i="81"/>
  <c r="P60" i="81"/>
  <c r="P45" i="81"/>
  <c r="P4" i="81"/>
  <c r="P67" i="81"/>
  <c r="P13" i="81"/>
  <c r="P34" i="81"/>
  <c r="P17" i="81"/>
  <c r="P80" i="81"/>
  <c r="P101" i="81"/>
  <c r="P88" i="81"/>
  <c r="P92" i="81"/>
  <c r="P90" i="81"/>
  <c r="P59" i="81"/>
  <c r="P85" i="81"/>
  <c r="P22" i="81"/>
  <c r="P2" i="81"/>
  <c r="P81" i="81"/>
  <c r="P24" i="81"/>
  <c r="P20" i="81"/>
  <c r="P21" i="81"/>
  <c r="P15" i="81"/>
  <c r="P51" i="81"/>
  <c r="P97" i="81"/>
  <c r="P87" i="81"/>
  <c r="P10" i="81"/>
  <c r="P40" i="81"/>
  <c r="P98" i="81"/>
  <c r="P104" i="81"/>
  <c r="P27" i="81"/>
  <c r="P84" i="81"/>
  <c r="P37" i="81"/>
  <c r="P65" i="81"/>
  <c r="P48" i="81"/>
  <c r="P56" i="81"/>
  <c r="P73" i="81"/>
  <c r="P42" i="81"/>
  <c r="P93" i="81"/>
  <c r="P7" i="81"/>
  <c r="P35" i="81"/>
  <c r="P44" i="81"/>
  <c r="P32" i="81"/>
  <c r="P36" i="81"/>
  <c r="P23" i="81"/>
  <c r="P54" i="81"/>
  <c r="P62" i="81"/>
  <c r="P47" i="81"/>
  <c r="P53" i="81"/>
  <c r="P50" i="81"/>
  <c r="P39" i="81"/>
  <c r="P52" i="81"/>
  <c r="P63" i="81"/>
  <c r="P29" i="81"/>
  <c r="P64" i="81"/>
  <c r="P82" i="81"/>
  <c r="P3" i="81"/>
  <c r="P69" i="81"/>
  <c r="P25" i="81"/>
  <c r="P14" i="81"/>
  <c r="P58" i="81"/>
  <c r="P91" i="81"/>
  <c r="P33" i="81"/>
  <c r="P8" i="81"/>
  <c r="P28" i="81"/>
  <c r="P12" i="81"/>
  <c r="P49" i="81"/>
  <c r="P78" i="81"/>
  <c r="P26" i="81"/>
  <c r="P46" i="81"/>
  <c r="P103" i="81"/>
  <c r="P100" i="81"/>
  <c r="P31" i="81"/>
  <c r="P9" i="81"/>
  <c r="P43" i="81"/>
  <c r="P79" i="81"/>
  <c r="P6" i="81"/>
  <c r="P41" i="81"/>
  <c r="P5" i="81"/>
  <c r="P86" i="81"/>
  <c r="P75" i="81"/>
  <c r="P30" i="81"/>
  <c r="P5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O28" i="86" s="1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G5" i="81" l="1"/>
  <c r="E5" i="81"/>
  <c r="A6" i="81"/>
  <c r="F6" i="81" s="1"/>
  <c r="B5" i="81"/>
  <c r="C5" i="81" s="1"/>
  <c r="F5" i="81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D5" i="81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B6" i="81"/>
  <c r="C6" i="81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G6" i="81" l="1"/>
  <c r="A7" i="81"/>
  <c r="A8" i="81" s="1"/>
  <c r="E6" i="8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G7" i="81"/>
  <c r="W110" i="52"/>
  <c r="B7" i="81"/>
  <c r="D7" i="81" s="1"/>
  <c r="E7" i="81"/>
  <c r="W20" i="59"/>
  <c r="F8" i="83"/>
  <c r="W170" i="52"/>
  <c r="E8" i="83"/>
  <c r="G8" i="83"/>
  <c r="F7" i="81"/>
  <c r="BA260" i="52"/>
  <c r="BQ260" i="52" s="1"/>
  <c r="W80" i="58"/>
  <c r="BA290" i="59"/>
  <c r="BQ290" i="59" s="1"/>
  <c r="BA140" i="59"/>
  <c r="BQ140" i="59" s="1"/>
  <c r="D6" i="8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F8" i="81"/>
  <c r="A9" i="81"/>
  <c r="B8" i="81"/>
  <c r="E8" i="81"/>
  <c r="G8" i="81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8" i="79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O28" i="88" l="1"/>
  <c r="F8" i="79"/>
  <c r="O8" i="88"/>
  <c r="F8" i="80"/>
  <c r="G8" i="80"/>
  <c r="C7" i="80"/>
  <c r="O11" i="88"/>
  <c r="C6" i="80"/>
  <c r="E8" i="79"/>
  <c r="A9" i="79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O79" i="88" s="1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C7" i="8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A10" i="81"/>
  <c r="F9" i="81"/>
  <c r="G9" i="81"/>
  <c r="B9" i="81"/>
  <c r="E9" i="81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D7" i="79" l="1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E11" i="83"/>
  <c r="G11" i="83"/>
  <c r="B11" i="83"/>
  <c r="A12" i="83"/>
  <c r="F11" i="83"/>
  <c r="C10" i="83"/>
  <c r="D10" i="83"/>
  <c r="D9" i="80"/>
  <c r="C9" i="80"/>
  <c r="E10" i="80" l="1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AB12" i="66" s="1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V15" i="66"/>
  <c r="AE14" i="66"/>
  <c r="AE9" i="66"/>
  <c r="AE13" i="63" s="1"/>
  <c r="C9" i="78"/>
  <c r="D9" i="78"/>
  <c r="V9" i="63"/>
  <c r="U8" i="70"/>
  <c r="W8" i="70" s="1"/>
  <c r="U7" i="66"/>
  <c r="U10" i="66"/>
  <c r="W10" i="66" s="1"/>
  <c r="V14" i="66"/>
  <c r="V10" i="70"/>
  <c r="V9" i="70"/>
  <c r="C10" i="81"/>
  <c r="D10" i="81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E15" i="63" l="1"/>
  <c r="AE14" i="63"/>
  <c r="AE16" i="63"/>
  <c r="AE9" i="63"/>
  <c r="AE8" i="63"/>
  <c r="AE11" i="63"/>
  <c r="AB13" i="66"/>
  <c r="AE10" i="63"/>
  <c r="AE16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E7" i="70" s="1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C12" i="66" s="1"/>
  <c r="AA16" i="66"/>
  <c r="AC16" i="66" s="1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B12" i="81"/>
  <c r="A13" i="81"/>
  <c r="G12" i="81"/>
  <c r="E12" i="81"/>
  <c r="F12" i="81"/>
  <c r="D11" i="81"/>
  <c r="C11" i="81"/>
  <c r="C12" i="83"/>
  <c r="D12" i="83"/>
  <c r="G13" i="83"/>
  <c r="A14" i="83"/>
  <c r="E13" i="83"/>
  <c r="F13" i="83"/>
  <c r="B13" i="83"/>
  <c r="AE14" i="70" l="1"/>
  <c r="AE11" i="70"/>
  <c r="AE13" i="70"/>
  <c r="AE15" i="70"/>
  <c r="AE9" i="70"/>
  <c r="AE12" i="70"/>
  <c r="AE8" i="70"/>
  <c r="AE10" i="70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C12" i="81"/>
  <c r="D12" i="81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7" i="68" l="1"/>
  <c r="AE7" i="69" s="1"/>
  <c r="C12" i="80"/>
  <c r="AD16" i="66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15" i="63" l="1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A11" i="63" l="1"/>
  <c r="AC11" i="63" s="1"/>
  <c r="AB14" i="63"/>
  <c r="AC13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AD9" i="63"/>
  <c r="AD10" i="63"/>
  <c r="AD11" i="63"/>
  <c r="AD12" i="63"/>
  <c r="AD13" i="63"/>
  <c r="AD14" i="63"/>
  <c r="AD15" i="63"/>
  <c r="B7" i="7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J11" i="73"/>
  <c r="J14" i="73"/>
  <c r="I12" i="73"/>
  <c r="K12" i="73" s="1"/>
  <c r="I14" i="73"/>
  <c r="J15" i="73"/>
  <c r="AB13" i="70" s="1"/>
  <c r="I15" i="73"/>
  <c r="I10" i="73"/>
  <c r="AA12" i="70" s="1"/>
  <c r="J10" i="73"/>
  <c r="J9" i="73"/>
  <c r="AB16" i="70" s="1"/>
  <c r="J13" i="73"/>
  <c r="I9" i="73"/>
  <c r="I11" i="73"/>
  <c r="K7" i="73"/>
  <c r="AA7" i="70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15" i="70" l="1"/>
  <c r="AB14" i="70"/>
  <c r="AB11" i="70"/>
  <c r="K11" i="73"/>
  <c r="AA15" i="70"/>
  <c r="AC15" i="70" s="1"/>
  <c r="AB9" i="70"/>
  <c r="AB12" i="70"/>
  <c r="AC12" i="70" s="1"/>
  <c r="K14" i="73"/>
  <c r="AA14" i="70"/>
  <c r="K15" i="73"/>
  <c r="AA13" i="70"/>
  <c r="AC13" i="70" s="1"/>
  <c r="AA10" i="70"/>
  <c r="AA16" i="70"/>
  <c r="AC16" i="70" s="1"/>
  <c r="AB8" i="70"/>
  <c r="AB10" i="70"/>
  <c r="K16" i="73"/>
  <c r="AA11" i="70"/>
  <c r="AB7" i="70"/>
  <c r="AC7" i="70" s="1"/>
  <c r="K9" i="73"/>
  <c r="AA8" i="70"/>
  <c r="K10" i="73"/>
  <c r="AA9" i="70"/>
  <c r="AC9" i="70" s="1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14" i="70" l="1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2" i="70" l="1"/>
  <c r="AD11" i="70"/>
  <c r="AD8" i="70"/>
  <c r="AD13" i="70"/>
  <c r="AD14" i="70"/>
  <c r="AD16" i="70"/>
  <c r="AD7" i="70"/>
  <c r="AD9" i="70"/>
  <c r="AD15" i="70"/>
  <c r="AD10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E7" i="74" s="1"/>
  <c r="B10" i="74"/>
  <c r="H10" i="74" s="1"/>
  <c r="B14" i="74"/>
  <c r="E14" i="74" s="1"/>
  <c r="B15" i="74"/>
  <c r="C15" i="74" s="1"/>
  <c r="B11" i="74"/>
  <c r="C11" i="74" s="1"/>
  <c r="B12" i="74"/>
  <c r="G12" i="74" s="1"/>
  <c r="B16" i="74"/>
  <c r="G16" i="74" s="1"/>
  <c r="B8" i="74"/>
  <c r="D8" i="74" s="1"/>
  <c r="B13" i="74"/>
  <c r="I13" i="74" s="1"/>
  <c r="B9" i="74"/>
  <c r="G9" i="74" s="1"/>
  <c r="E10" i="74"/>
  <c r="C10" i="74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14" i="74" l="1"/>
  <c r="I14" i="74"/>
  <c r="F7" i="74"/>
  <c r="H7" i="74"/>
  <c r="G7" i="74"/>
  <c r="J7" i="74"/>
  <c r="I7" i="74"/>
  <c r="C7" i="74"/>
  <c r="D7" i="74"/>
  <c r="J14" i="74"/>
  <c r="F14" i="74"/>
  <c r="D14" i="74"/>
  <c r="H14" i="74"/>
  <c r="J16" i="74"/>
  <c r="F15" i="74"/>
  <c r="G14" i="74"/>
  <c r="K14" i="74" s="1"/>
  <c r="M14" i="74" s="1"/>
  <c r="E15" i="74"/>
  <c r="C12" i="74"/>
  <c r="H8" i="74"/>
  <c r="J15" i="74"/>
  <c r="I8" i="74"/>
  <c r="F10" i="74"/>
  <c r="D10" i="74"/>
  <c r="I15" i="74"/>
  <c r="J10" i="74"/>
  <c r="G10" i="74"/>
  <c r="I10" i="74"/>
  <c r="G15" i="74"/>
  <c r="K15" i="74" s="1"/>
  <c r="M15" i="74" s="1"/>
  <c r="D15" i="74"/>
  <c r="H15" i="74"/>
  <c r="D12" i="74"/>
  <c r="F12" i="74"/>
  <c r="I9" i="74"/>
  <c r="C9" i="74"/>
  <c r="H9" i="74"/>
  <c r="F9" i="74"/>
  <c r="I12" i="74"/>
  <c r="E12" i="74"/>
  <c r="E9" i="74"/>
  <c r="J9" i="74"/>
  <c r="I11" i="74"/>
  <c r="D11" i="74"/>
  <c r="G13" i="74"/>
  <c r="G11" i="74"/>
  <c r="H11" i="74"/>
  <c r="C13" i="74"/>
  <c r="E11" i="74"/>
  <c r="F11" i="74"/>
  <c r="D13" i="74"/>
  <c r="J13" i="74"/>
  <c r="J11" i="74"/>
  <c r="H13" i="74"/>
  <c r="F8" i="74"/>
  <c r="J8" i="74"/>
  <c r="G8" i="74"/>
  <c r="E8" i="74"/>
  <c r="C8" i="74"/>
  <c r="D9" i="74"/>
  <c r="E13" i="74"/>
  <c r="F13" i="74"/>
  <c r="J12" i="74"/>
  <c r="H12" i="74"/>
  <c r="H16" i="74"/>
  <c r="D16" i="74"/>
  <c r="F16" i="74"/>
  <c r="E16" i="74"/>
  <c r="C16" i="74"/>
  <c r="I16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7" i="74" l="1"/>
  <c r="L7" i="74"/>
  <c r="AB7" i="68" s="1"/>
  <c r="L14" i="74"/>
  <c r="K9" i="74"/>
  <c r="M9" i="74" s="1"/>
  <c r="K10" i="74"/>
  <c r="M10" i="74" s="1"/>
  <c r="L10" i="74"/>
  <c r="L8" i="74"/>
  <c r="L15" i="74"/>
  <c r="K13" i="74"/>
  <c r="M13" i="74" s="1"/>
  <c r="L13" i="74"/>
  <c r="K12" i="74"/>
  <c r="M12" i="74" s="1"/>
  <c r="L9" i="74"/>
  <c r="L12" i="74"/>
  <c r="L11" i="74"/>
  <c r="K11" i="74"/>
  <c r="M11" i="74" s="1"/>
  <c r="K8" i="74"/>
  <c r="M8" i="74" s="1"/>
  <c r="L16" i="74"/>
  <c r="K16" i="74"/>
  <c r="M16" i="74" s="1"/>
  <c r="M7" i="74"/>
  <c r="AA7" i="68"/>
  <c r="AC7" i="68" s="1"/>
  <c r="AD7" i="68" s="1"/>
  <c r="B8" i="75" s="1"/>
  <c r="L8" i="75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B7" i="75" l="1"/>
  <c r="G7" i="75" s="1"/>
  <c r="B13" i="75"/>
  <c r="B12" i="75"/>
  <c r="J12" i="75" s="1"/>
  <c r="B10" i="75"/>
  <c r="D10" i="75" s="1"/>
  <c r="B14" i="75"/>
  <c r="E14" i="75" s="1"/>
  <c r="B9" i="75"/>
  <c r="G9" i="75" s="1"/>
  <c r="B16" i="75"/>
  <c r="G16" i="75" s="1"/>
  <c r="B11" i="75"/>
  <c r="B15" i="75"/>
  <c r="D8" i="75"/>
  <c r="I8" i="75"/>
  <c r="E8" i="75"/>
  <c r="K8" i="75"/>
  <c r="H8" i="75"/>
  <c r="G8" i="75"/>
  <c r="F8" i="75"/>
  <c r="C8" i="75"/>
  <c r="J8" i="75"/>
  <c r="J9" i="75"/>
  <c r="F9" i="75"/>
  <c r="J13" i="75"/>
  <c r="K13" i="75"/>
  <c r="D13" i="75"/>
  <c r="C13" i="75"/>
  <c r="H13" i="75"/>
  <c r="E13" i="75"/>
  <c r="I13" i="75"/>
  <c r="F13" i="75"/>
  <c r="G13" i="75"/>
  <c r="L13" i="75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L9" i="75" l="1"/>
  <c r="C9" i="75"/>
  <c r="D9" i="75"/>
  <c r="J7" i="75"/>
  <c r="E9" i="75"/>
  <c r="I9" i="75"/>
  <c r="H9" i="75"/>
  <c r="K9" i="75"/>
  <c r="C16" i="75"/>
  <c r="D7" i="75"/>
  <c r="I7" i="75"/>
  <c r="D12" i="75"/>
  <c r="J16" i="75"/>
  <c r="C7" i="75"/>
  <c r="H12" i="75"/>
  <c r="F7" i="75"/>
  <c r="K16" i="75"/>
  <c r="G12" i="75"/>
  <c r="K7" i="75"/>
  <c r="L7" i="75"/>
  <c r="E7" i="75"/>
  <c r="H7" i="75"/>
  <c r="C10" i="75"/>
  <c r="F10" i="75"/>
  <c r="AB7" i="69"/>
  <c r="F12" i="75"/>
  <c r="E16" i="75"/>
  <c r="I16" i="75"/>
  <c r="I12" i="75"/>
  <c r="L12" i="75"/>
  <c r="C12" i="75"/>
  <c r="K10" i="75"/>
  <c r="H16" i="75"/>
  <c r="E12" i="75"/>
  <c r="I10" i="75"/>
  <c r="H10" i="75"/>
  <c r="L10" i="75"/>
  <c r="J10" i="75"/>
  <c r="AA7" i="69"/>
  <c r="AC7" i="69" s="1"/>
  <c r="AD7" i="69" s="1"/>
  <c r="B12" i="77" s="1"/>
  <c r="J12" i="77" s="1"/>
  <c r="G10" i="75"/>
  <c r="E10" i="75"/>
  <c r="H14" i="75"/>
  <c r="L14" i="75"/>
  <c r="K12" i="75"/>
  <c r="D14" i="75"/>
  <c r="F14" i="75"/>
  <c r="K14" i="75"/>
  <c r="I14" i="75"/>
  <c r="G14" i="75"/>
  <c r="C14" i="75"/>
  <c r="J14" i="75"/>
  <c r="L16" i="75"/>
  <c r="D16" i="75"/>
  <c r="F16" i="75"/>
  <c r="I15" i="75"/>
  <c r="E15" i="75"/>
  <c r="J15" i="75"/>
  <c r="D15" i="75"/>
  <c r="L15" i="75"/>
  <c r="C15" i="75"/>
  <c r="H15" i="75"/>
  <c r="K15" i="75"/>
  <c r="G15" i="75"/>
  <c r="F15" i="75"/>
  <c r="C11" i="75"/>
  <c r="G11" i="75"/>
  <c r="H11" i="75"/>
  <c r="I11" i="75"/>
  <c r="K11" i="75"/>
  <c r="J11" i="75"/>
  <c r="D11" i="75"/>
  <c r="E11" i="75"/>
  <c r="L11" i="75"/>
  <c r="F11" i="75"/>
  <c r="M8" i="75"/>
  <c r="O8" i="75" s="1"/>
  <c r="N8" i="75"/>
  <c r="M13" i="75"/>
  <c r="O13" i="75" s="1"/>
  <c r="N13" i="75"/>
  <c r="N9" i="75"/>
  <c r="M9" i="75"/>
  <c r="O9" i="75" s="1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M7" i="75" l="1"/>
  <c r="O7" i="75" s="1"/>
  <c r="M10" i="75"/>
  <c r="O10" i="75" s="1"/>
  <c r="N7" i="75"/>
  <c r="N10" i="75"/>
  <c r="N12" i="75"/>
  <c r="M12" i="75"/>
  <c r="O12" i="75" s="1"/>
  <c r="M16" i="75"/>
  <c r="O16" i="75" s="1"/>
  <c r="B16" i="77"/>
  <c r="D16" i="77" s="1"/>
  <c r="B13" i="77"/>
  <c r="J13" i="77" s="1"/>
  <c r="C12" i="77"/>
  <c r="B7" i="77"/>
  <c r="N7" i="77" s="1"/>
  <c r="N14" i="75"/>
  <c r="D12" i="77"/>
  <c r="B11" i="77"/>
  <c r="L11" i="77" s="1"/>
  <c r="B15" i="77"/>
  <c r="H15" i="77" s="1"/>
  <c r="N16" i="75"/>
  <c r="N15" i="75"/>
  <c r="M14" i="75"/>
  <c r="O14" i="75" s="1"/>
  <c r="K15" i="77"/>
  <c r="M11" i="75"/>
  <c r="O11" i="75" s="1"/>
  <c r="M15" i="75"/>
  <c r="O15" i="75" s="1"/>
  <c r="N11" i="75"/>
  <c r="I12" i="77"/>
  <c r="B14" i="77"/>
  <c r="G14" i="77" s="1"/>
  <c r="B10" i="77"/>
  <c r="B8" i="77"/>
  <c r="L12" i="77"/>
  <c r="G12" i="77"/>
  <c r="B9" i="77"/>
  <c r="D9" i="77" s="1"/>
  <c r="N11" i="77"/>
  <c r="K12" i="77"/>
  <c r="H12" i="77"/>
  <c r="E12" i="77"/>
  <c r="M12" i="77"/>
  <c r="F12" i="77"/>
  <c r="N12" i="77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E16" i="77" l="1"/>
  <c r="G16" i="77"/>
  <c r="F16" i="77"/>
  <c r="I16" i="77"/>
  <c r="L16" i="77"/>
  <c r="H16" i="77"/>
  <c r="C16" i="77"/>
  <c r="M13" i="77"/>
  <c r="I13" i="77"/>
  <c r="K13" i="77"/>
  <c r="H13" i="77"/>
  <c r="G13" i="77"/>
  <c r="N9" i="77"/>
  <c r="M7" i="77"/>
  <c r="G7" i="77"/>
  <c r="F7" i="77"/>
  <c r="E11" i="77"/>
  <c r="F15" i="77"/>
  <c r="C11" i="77"/>
  <c r="J11" i="77"/>
  <c r="C14" i="77"/>
  <c r="D11" i="77"/>
  <c r="K11" i="77"/>
  <c r="M16" i="77"/>
  <c r="F13" i="77"/>
  <c r="D13" i="77"/>
  <c r="E13" i="77"/>
  <c r="H11" i="77"/>
  <c r="J16" i="77"/>
  <c r="G11" i="77"/>
  <c r="J14" i="77"/>
  <c r="F11" i="77"/>
  <c r="I11" i="77"/>
  <c r="M11" i="77"/>
  <c r="D14" i="77"/>
  <c r="E7" i="77"/>
  <c r="J7" i="77"/>
  <c r="K14" i="77"/>
  <c r="G9" i="77"/>
  <c r="M14" i="77"/>
  <c r="I15" i="77"/>
  <c r="L15" i="77"/>
  <c r="H14" i="77"/>
  <c r="L14" i="77"/>
  <c r="H7" i="77"/>
  <c r="K7" i="77"/>
  <c r="L7" i="77"/>
  <c r="I7" i="77"/>
  <c r="M15" i="77"/>
  <c r="N15" i="77"/>
  <c r="G15" i="77"/>
  <c r="N13" i="77"/>
  <c r="C13" i="77"/>
  <c r="L13" i="77"/>
  <c r="E15" i="77"/>
  <c r="C15" i="77"/>
  <c r="D7" i="77"/>
  <c r="E14" i="77"/>
  <c r="C7" i="77"/>
  <c r="N14" i="77"/>
  <c r="I14" i="77"/>
  <c r="F14" i="77"/>
  <c r="D15" i="77"/>
  <c r="J15" i="77"/>
  <c r="N16" i="77"/>
  <c r="K16" i="77"/>
  <c r="M9" i="77"/>
  <c r="F9" i="77"/>
  <c r="J8" i="77"/>
  <c r="H8" i="77"/>
  <c r="M8" i="77"/>
  <c r="C8" i="77"/>
  <c r="I8" i="77"/>
  <c r="L8" i="77"/>
  <c r="E9" i="77"/>
  <c r="I9" i="77"/>
  <c r="D8" i="77"/>
  <c r="K8" i="77"/>
  <c r="J9" i="77"/>
  <c r="G8" i="77"/>
  <c r="F8" i="77"/>
  <c r="N8" i="77"/>
  <c r="N10" i="77"/>
  <c r="F10" i="77"/>
  <c r="J10" i="77"/>
  <c r="M10" i="77"/>
  <c r="D10" i="77"/>
  <c r="H10" i="77"/>
  <c r="K10" i="77"/>
  <c r="L10" i="77"/>
  <c r="I10" i="77"/>
  <c r="G10" i="77"/>
  <c r="C10" i="77"/>
  <c r="E10" i="77"/>
  <c r="K9" i="77"/>
  <c r="C9" i="77"/>
  <c r="E8" i="77"/>
  <c r="H9" i="77"/>
  <c r="L9" i="77"/>
  <c r="O12" i="77"/>
  <c r="Q12" i="77" s="1"/>
  <c r="P12" i="77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P16" i="77" l="1"/>
  <c r="P7" i="77"/>
  <c r="O16" i="77"/>
  <c r="Q16" i="77" s="1"/>
  <c r="O13" i="77"/>
  <c r="Q13" i="77" s="1"/>
  <c r="P14" i="77"/>
  <c r="O7" i="77"/>
  <c r="Q7" i="77" s="1"/>
  <c r="O11" i="77"/>
  <c r="Q11" i="77" s="1"/>
  <c r="P13" i="77"/>
  <c r="P11" i="77"/>
  <c r="O14" i="77"/>
  <c r="Q14" i="77" s="1"/>
  <c r="P15" i="77"/>
  <c r="O15" i="77"/>
  <c r="Q15" i="77" s="1"/>
  <c r="O8" i="77"/>
  <c r="Q8" i="77" s="1"/>
  <c r="P8" i="77"/>
  <c r="O9" i="77"/>
  <c r="Q9" i="77" s="1"/>
  <c r="P10" i="77"/>
  <c r="P9" i="77"/>
  <c r="O10" i="77"/>
  <c r="Q10" i="77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E35" i="79" l="1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F33" i="85" l="1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<sst xmlns="http://schemas.openxmlformats.org/spreadsheetml/2006/main" count="22119" uniqueCount="2572">
  <si>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</si>
  <si>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</si>
  <si>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</si>
  <si>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</si>
  <si>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</si>
  <si>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</si>
  <si>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</si>
  <si>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</si>
  <si>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</si>
  <si>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</si>
  <si>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</si>
  <si>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</si>
  <si>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</si>
  <si>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</si>
  <si>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</si>
  <si>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</si>
  <si>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</si>
  <si>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</si>
  <si>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</si>
  <si>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</si>
  <si>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</si>
  <si>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</si>
  <si>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</si>
  <si>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</si>
  <si>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</si>
  <si>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</si>
  <si>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</si>
  <si>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</si>
  <si>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</si>
  <si>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</si>
  <si>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</si>
  <si>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</si>
  <si>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</si>
  <si>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</si>
  <si>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</si>
  <si>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</si>
  <si>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</si>
  <si>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</si>
  <si>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</si>
  <si>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</si>
  <si>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</si>
  <si>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</si>
  <si>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</si>
  <si>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</si>
  <si>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</si>
  <si>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</si>
  <si>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</si>
  <si>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</si>
  <si>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</si>
  <si>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</si>
  <si>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</si>
  <si>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</si>
  <si>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</si>
  <si>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</si>
  <si>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</si>
  <si>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</si>
  <si>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</si>
  <si>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</si>
  <si>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</si>
  <si>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</si>
  <si>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</si>
  <si>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</si>
  <si>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</si>
  <si>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</si>
  <si>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</si>
  <si>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</si>
  <si>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</si>
  <si>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</si>
  <si>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</si>
  <si>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</si>
  <si>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</si>
  <si>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</si>
  <si>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</si>
  <si>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</si>
  <si>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</si>
  <si>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</si>
  <si>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</si>
  <si>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</si>
  <si>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</si>
  <si>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</si>
  <si>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</si>
  <si>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</si>
  <si>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</si>
  <si>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</si>
  <si>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</si>
  <si>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</si>
  <si>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</si>
  <si>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</si>
  <si>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</si>
  <si>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</si>
  <si>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</si>
  <si>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</si>
  <si>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</si>
  <si>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</si>
  <si>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</si>
  <si>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</si>
  <si>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</si>
  <si>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</si>
  <si>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</si>
  <si>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</si>
  <si>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</si>
  <si>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</si>
  <si>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</si>
  <si>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</si>
  <si>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</si>
  <si>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</si>
  <si>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</si>
  <si>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</si>
  <si>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</si>
  <si>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</si>
  <si>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</si>
  <si>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</si>
  <si>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</si>
  <si>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</si>
  <si>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</si>
  <si>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</si>
  <si>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</si>
  <si>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</si>
  <si>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</si>
  <si>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</si>
  <si>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</si>
  <si>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</si>
  <si>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</si>
  <si>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</si>
  <si>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</si>
  <si>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</si>
  <si>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</si>
  <si>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</si>
  <si>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</si>
  <si>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</si>
  <si>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</si>
  <si>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</si>
  <si>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</si>
  <si>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</si>
  <si>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</si>
  <si>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</si>
  <si>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</si>
  <si>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</si>
  <si>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</si>
  <si>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</si>
  <si>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</si>
  <si>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</si>
  <si>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</si>
  <si>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</si>
  <si>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</si>
  <si>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</si>
  <si>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</si>
  <si>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</si>
  <si>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</si>
  <si>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</si>
  <si>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</si>
  <si>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</si>
  <si>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</si>
  <si>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</si>
  <si>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</si>
  <si>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</si>
  <si>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</si>
  <si>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</si>
  <si>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</si>
  <si>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</si>
  <si>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</si>
  <si>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</si>
  <si>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</si>
  <si>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</si>
  <si>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</si>
  <si>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</si>
  <si>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</si>
  <si>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</si>
  <si>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</si>
  <si>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</si>
  <si>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</si>
  <si>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</si>
  <si>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</si>
  <si>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</si>
  <si>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</si>
  <si>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</si>
  <si>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</si>
  <si>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</si>
  <si>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</si>
  <si>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</si>
  <si>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</si>
  <si>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</si>
  <si>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</si>
  <si>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</si>
  <si>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</si>
  <si>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</si>
  <si>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</si>
  <si>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</si>
  <si>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</si>
  <si>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</si>
  <si>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</si>
  <si>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</si>
  <si>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</si>
  <si>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</si>
  <si>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</si>
  <si>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</si>
  <si>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</si>
  <si>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</si>
  <si>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</si>
  <si>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</si>
  <si>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</si>
  <si>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</si>
  <si>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</si>
  <si>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</si>
  <si>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</si>
  <si>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</si>
  <si>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</si>
  <si>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</si>
  <si>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</si>
  <si>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</si>
  <si>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</si>
  <si>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</si>
  <si>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</si>
  <si>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</si>
  <si>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</si>
  <si>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</si>
  <si>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</si>
  <si>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</si>
  <si>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</si>
  <si>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</si>
  <si>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</si>
  <si>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</si>
  <si>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</si>
  <si>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</si>
  <si>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</si>
  <si>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</si>
  <si>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</si>
  <si>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</si>
  <si>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</si>
  <si>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</si>
  <si>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</si>
  <si>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</si>
  <si>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</si>
  <si>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</si>
  <si>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</si>
  <si>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</si>
  <si>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</si>
  <si>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</si>
  <si>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</si>
  <si>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</si>
  <si>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</si>
  <si>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</si>
  <si>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</si>
  <si>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</si>
  <si>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</si>
  <si>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</si>
  <si>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</si>
  <si>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</si>
  <si>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</si>
  <si>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</si>
  <si>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</si>
  <si>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</si>
  <si>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</si>
  <si>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</si>
  <si>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</si>
  <si>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</si>
  <si>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</si>
  <si>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</si>
  <si>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</si>
  <si>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</si>
  <si>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</si>
  <si>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</si>
  <si>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</si>
  <si>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</si>
  <si>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</si>
  <si>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</si>
  <si>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</si>
  <si>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</si>
  <si>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</si>
  <si>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</si>
  <si>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</si>
  <si>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</si>
  <si>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</si>
  <si>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</si>
  <si>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</si>
  <si>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</si>
  <si>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</si>
  <si>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</si>
  <si>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</si>
  <si>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</si>
  <si>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</si>
  <si>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</si>
  <si>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</si>
  <si>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</si>
  <si>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</si>
  <si>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</si>
  <si>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</si>
  <si>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</si>
  <si>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</si>
  <si>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</si>
  <si>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</si>
  <si>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</si>
  <si>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</si>
  <si>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</si>
  <si>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</si>
  <si>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</si>
  <si>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</si>
  <si>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</si>
  <si>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</si>
  <si>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</si>
  <si>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</si>
  <si>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</si>
  <si>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</si>
  <si>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</si>
  <si>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</si>
  <si>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</si>
  <si>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</si>
  <si>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</si>
  <si>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</si>
  <si>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</si>
  <si>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</si>
  <si>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</si>
  <si>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</si>
  <si>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</si>
  <si>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</si>
  <si>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</si>
  <si>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</si>
  <si>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</si>
  <si>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</si>
  <si>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</si>
  <si>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</si>
  <si>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</si>
  <si>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</si>
  <si>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</si>
  <si>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</si>
  <si>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</si>
  <si>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</si>
  <si>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</si>
  <si>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</si>
  <si>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</si>
  <si>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</si>
  <si>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</si>
  <si>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</si>
  <si>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</si>
  <si>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</si>
  <si>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</si>
  <si>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</si>
  <si>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</si>
  <si>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</si>
  <si>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</si>
  <si>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</si>
  <si>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</si>
  <si>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</si>
  <si>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</si>
  <si>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</si>
  <si>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</si>
  <si>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</si>
  <si>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</si>
  <si>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</si>
  <si>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</si>
  <si>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</si>
  <si>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</si>
  <si>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</si>
  <si>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</si>
  <si>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</si>
  <si>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</si>
  <si>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</si>
  <si>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</si>
  <si>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</si>
  <si>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</si>
  <si>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</si>
  <si>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</si>
  <si>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</si>
  <si>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</si>
  <si>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</si>
  <si>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</si>
  <si>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</si>
  <si>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</si>
  <si>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</si>
  <si>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</si>
  <si>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</si>
  <si>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</si>
  <si>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</si>
  <si>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</si>
  <si>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</si>
  <si>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</si>
  <si>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</si>
  <si>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</si>
  <si>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</si>
  <si>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</si>
  <si>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</si>
  <si>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</si>
  <si>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</si>
  <si>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</si>
  <si>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</si>
  <si>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</si>
  <si>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</si>
  <si>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</si>
  <si>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</si>
  <si>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</si>
  <si>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</si>
  <si>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</si>
  <si>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</si>
  <si>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</si>
  <si>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</si>
  <si>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</si>
  <si>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</si>
  <si>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</si>
  <si>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</si>
  <si>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</si>
  <si>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</si>
  <si>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</si>
  <si>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</si>
  <si>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</si>
  <si>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</si>
  <si>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</si>
  <si>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</si>
  <si>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</si>
  <si>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</si>
  <si>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</si>
  <si>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</si>
  <si>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</si>
  <si>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</si>
  <si>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</si>
  <si>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</si>
  <si>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</si>
  <si>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</si>
  <si>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</si>
  <si>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</si>
  <si>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</si>
  <si>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</si>
  <si>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</si>
  <si>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</si>
  <si>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</si>
  <si>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</si>
  <si>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</si>
  <si>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</si>
  <si>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</si>
  <si>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</si>
  <si>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</si>
  <si>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</si>
  <si>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</si>
  <si>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</si>
  <si>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</si>
  <si>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</si>
  <si>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</si>
  <si>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</si>
  <si>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</si>
  <si>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</si>
  <si>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</si>
  <si>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</si>
  <si>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</si>
  <si>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</si>
  <si>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</si>
  <si>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</si>
  <si>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</si>
  <si>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</si>
  <si>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</si>
  <si>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</si>
  <si>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</si>
  <si>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</si>
  <si>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</si>
  <si>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</si>
  <si>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</si>
  <si>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</si>
  <si>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</si>
  <si>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</si>
  <si>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</si>
  <si>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</si>
  <si>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</si>
  <si>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</si>
  <si>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</si>
  <si>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</si>
  <si>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</si>
  <si>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</si>
  <si>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</si>
  <si>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</si>
  <si>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</si>
  <si>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</si>
  <si>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</si>
  <si>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</si>
  <si>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</si>
  <si>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</si>
  <si>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</si>
  <si>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</si>
  <si>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</si>
  <si>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</si>
  <si>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</si>
  <si>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</si>
  <si>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</si>
  <si>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</si>
  <si>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</si>
  <si>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</si>
  <si>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</si>
  <si>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</si>
  <si>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</si>
  <si>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</si>
  <si>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</si>
  <si>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</si>
  <si>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</si>
  <si>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</si>
  <si>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</si>
  <si>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</si>
  <si>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</si>
  <si>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</si>
  <si>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</si>
  <si>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</si>
  <si>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</si>
  <si>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</si>
  <si>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</si>
  <si>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</si>
  <si>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</si>
  <si>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</si>
  <si>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</si>
  <si>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</si>
  <si>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</si>
  <si>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</si>
  <si>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</si>
  <si>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</si>
  <si>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</si>
  <si>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</si>
  <si>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</si>
  <si>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</si>
  <si>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</si>
  <si>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</si>
  <si>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</si>
  <si>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</si>
  <si>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</si>
  <si>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</si>
  <si>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</si>
  <si>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</si>
  <si>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</si>
  <si>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</si>
  <si>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</si>
  <si>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</si>
  <si>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</si>
  <si>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</si>
  <si>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</si>
  <si>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</si>
  <si>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</si>
  <si>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</si>
  <si>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</si>
  <si>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</si>
  <si>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</si>
  <si>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</si>
  <si>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</si>
  <si>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</si>
  <si>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</si>
  <si>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</si>
  <si>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</si>
  <si>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</si>
  <si>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</si>
  <si>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</si>
  <si>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</si>
  <si>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</si>
  <si>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</si>
  <si>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</si>
  <si>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</si>
  <si>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</si>
  <si>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</si>
  <si>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</si>
  <si>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</si>
  <si>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</si>
  <si>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</si>
  <si>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</si>
  <si>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</si>
  <si>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</si>
  <si>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</si>
  <si>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</si>
  <si>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</si>
  <si>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</si>
  <si>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</si>
  <si>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</si>
  <si>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</si>
  <si>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</si>
  <si>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</si>
  <si>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</si>
  <si>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</si>
  <si>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</si>
  <si>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</si>
  <si>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</si>
  <si>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</si>
  <si>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</si>
  <si>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</si>
  <si>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</si>
  <si>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</si>
  <si>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</si>
  <si>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</si>
  <si>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</si>
  <si>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</si>
  <si>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</si>
  <si>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</si>
  <si>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</si>
  <si>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</si>
  <si>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</si>
  <si>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</si>
  <si>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</si>
  <si>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</si>
  <si>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</si>
  <si>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</si>
  <si>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</si>
  <si>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</si>
  <si>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</si>
  <si>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</si>
  <si>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</si>
  <si>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</si>
  <si>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</si>
  <si>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</si>
  <si>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</si>
  <si>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</si>
  <si>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</si>
  <si>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</si>
  <si>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</si>
  <si>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</si>
  <si>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</si>
  <si>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</si>
  <si>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</si>
  <si>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</si>
  <si>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</si>
  <si>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</si>
  <si>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</si>
  <si>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</si>
  <si>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</si>
  <si>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</si>
  <si>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</si>
  <si>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</si>
  <si>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</si>
  <si>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</si>
  <si>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</si>
  <si>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</si>
  <si>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</si>
  <si>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</si>
  <si>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</si>
  <si>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</si>
  <si>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</si>
  <si>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</si>
  <si>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</si>
  <si>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</si>
  <si>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</si>
  <si>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</si>
  <si>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</si>
  <si>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</si>
  <si>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</si>
  <si>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</si>
  <si>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</si>
  <si>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</si>
  <si>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</si>
  <si>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</si>
  <si>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</si>
  <si>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</si>
  <si>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</si>
  <si>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</si>
  <si>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</si>
  <si>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</si>
  <si>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</si>
  <si>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</si>
  <si>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</si>
  <si>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</si>
  <si>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</si>
  <si>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</si>
  <si>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</si>
  <si>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</si>
  <si>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</si>
  <si>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</si>
  <si>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</si>
  <si>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</si>
  <si>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</si>
  <si>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</si>
  <si>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</si>
  <si>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</si>
  <si>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</si>
  <si>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</si>
  <si>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</si>
  <si>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</si>
  <si>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</si>
  <si>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</si>
  <si>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</si>
  <si>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</si>
  <si>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</si>
  <si>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</si>
  <si>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</si>
  <si>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</si>
  <si>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</si>
  <si>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</si>
  <si>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</si>
  <si>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</si>
  <si>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</si>
  <si>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</si>
  <si>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</si>
  <si>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</si>
  <si>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</si>
  <si>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</si>
  <si>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</si>
  <si>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</si>
  <si>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</si>
  <si>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</si>
  <si>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</si>
  <si>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</si>
  <si>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</si>
  <si>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</si>
  <si>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</si>
  <si>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</si>
  <si>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</si>
  <si>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</si>
  <si>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</si>
  <si>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</si>
  <si>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</si>
  <si>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</si>
  <si>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</si>
  <si>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</si>
  <si>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</si>
  <si>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</si>
  <si>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</si>
  <si>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</si>
  <si>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</si>
  <si>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</si>
  <si>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</si>
  <si>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</si>
  <si>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</si>
  <si>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</si>
  <si>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</si>
  <si>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</si>
  <si>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</si>
  <si>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</si>
  <si>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</si>
  <si>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</si>
  <si>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</si>
  <si>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</si>
  <si>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</si>
  <si>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</si>
  <si>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</si>
  <si>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</si>
  <si>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</si>
  <si>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</si>
  <si>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</si>
  <si>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</si>
  <si>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</si>
  <si>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</si>
  <si>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</si>
  <si>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</si>
  <si>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</si>
  <si>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</si>
  <si>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</si>
  <si>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</si>
  <si>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</si>
  <si>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</si>
  <si>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</si>
  <si>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</si>
  <si>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</si>
  <si>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</si>
  <si>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</si>
  <si>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</si>
  <si>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</si>
  <si>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</si>
  <si>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</si>
  <si>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</si>
  <si>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</si>
  <si>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</si>
  <si>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</si>
  <si>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</si>
  <si>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</si>
  <si>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</si>
  <si>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</si>
  <si>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</si>
  <si>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</si>
  <si>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</si>
  <si>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</si>
  <si>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</si>
  <si>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</si>
  <si>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</si>
  <si>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</si>
  <si>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</si>
  <si>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</si>
  <si>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</si>
  <si>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</si>
  <si>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</si>
  <si>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</si>
  <si>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</si>
  <si>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</si>
  <si>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</si>
  <si>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</si>
  <si>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</si>
  <si>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</si>
  <si>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</si>
  <si>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</si>
  <si>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</si>
  <si>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</si>
  <si>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</si>
  <si>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</si>
  <si>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</si>
  <si>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</si>
  <si>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</si>
  <si>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</si>
  <si>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</si>
  <si>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</si>
  <si>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</si>
  <si>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</si>
  <si>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</si>
  <si>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</si>
  <si>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</si>
  <si>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</si>
  <si>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</si>
  <si>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</si>
  <si>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</si>
  <si>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</si>
  <si>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</si>
  <si>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</si>
  <si>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</si>
  <si>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</si>
  <si>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</si>
  <si>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</si>
  <si>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</si>
  <si>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</si>
  <si>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</si>
  <si>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</si>
  <si>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</si>
  <si>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</si>
  <si>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</si>
  <si>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</si>
  <si>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</si>
  <si>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</si>
  <si>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</si>
  <si>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</si>
  <si>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</si>
  <si>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</si>
  <si>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</si>
  <si>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</si>
  <si>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</si>
  <si>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</si>
  <si>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</si>
  <si>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</si>
  <si>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</si>
  <si>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</si>
  <si>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</si>
  <si>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</si>
  <si>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</si>
  <si>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</si>
  <si>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</si>
  <si>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</si>
  <si>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</si>
  <si>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</si>
  <si>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</si>
  <si>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</si>
  <si>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</si>
  <si>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</si>
  <si>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</si>
  <si>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</si>
  <si>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</si>
  <si>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</si>
  <si>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</si>
  <si>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</si>
  <si>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</si>
  <si>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</si>
  <si>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</si>
  <si>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</si>
  <si>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</si>
  <si>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</si>
  <si>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</si>
  <si>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</si>
  <si>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</si>
  <si>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</si>
  <si>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</si>
  <si>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</si>
  <si>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</si>
  <si>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</si>
  <si>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</si>
  <si>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</si>
  <si>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</si>
  <si>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</si>
  <si>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</si>
  <si>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</si>
  <si>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</si>
  <si>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</si>
  <si>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</si>
  <si>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</si>
  <si>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</si>
  <si>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</si>
  <si>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</si>
  <si>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</si>
  <si>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</si>
  <si>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</si>
  <si>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</si>
  <si>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</si>
  <si>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</si>
  <si>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</si>
  <si>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</si>
  <si>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</si>
  <si>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</si>
  <si>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</si>
  <si>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</si>
  <si>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</si>
  <si>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</si>
  <si>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</si>
  <si>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</si>
  <si>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</si>
  <si>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</si>
  <si>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</si>
  <si>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</si>
  <si>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</si>
  <si>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</si>
  <si>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</si>
  <si>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</si>
  <si>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</si>
  <si>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</si>
  <si>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</si>
  <si>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</si>
  <si>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</si>
  <si>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</si>
  <si>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</si>
  <si>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</si>
  <si>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</si>
  <si>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</si>
  <si>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</si>
  <si>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</si>
  <si>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</si>
  <si>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</si>
  <si>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</si>
  <si>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</si>
  <si>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</si>
  <si>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</si>
  <si>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</si>
  <si>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</si>
  <si>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</si>
  <si>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</si>
  <si>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</si>
  <si>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</si>
  <si>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</si>
  <si>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</si>
  <si>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</si>
  <si>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</si>
  <si>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</si>
  <si>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</si>
  <si>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</si>
  <si>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</si>
  <si>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</si>
  <si>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</si>
  <si>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</si>
  <si>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</si>
  <si>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</si>
  <si>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</si>
  <si>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</si>
  <si>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</si>
  <si>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</si>
  <si>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</si>
  <si>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</si>
  <si>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</si>
  <si>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</si>
  <si>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</si>
  <si>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</si>
  <si>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</si>
  <si>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</si>
  <si>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</si>
  <si>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</si>
  <si>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</si>
  <si>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</si>
  <si>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</si>
  <si>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</si>
  <si>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</si>
  <si>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</si>
  <si>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</si>
  <si>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</si>
  <si>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</si>
  <si>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</si>
  <si>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</si>
  <si>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</si>
  <si>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</si>
  <si>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</si>
  <si>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</si>
  <si>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</si>
  <si>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</si>
  <si>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</si>
  <si>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</si>
  <si>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</si>
  <si>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</si>
  <si>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</si>
  <si>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</si>
  <si>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</si>
  <si>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</si>
  <si>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</si>
  <si>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</si>
  <si>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</si>
  <si>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</si>
  <si>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</si>
  <si>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</si>
  <si>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</si>
  <si>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</si>
  <si>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</si>
  <si>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</si>
  <si>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</si>
  <si>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</si>
  <si>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</si>
  <si>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</si>
  <si>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</si>
  <si>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</si>
  <si>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</si>
  <si>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</si>
  <si>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</si>
  <si>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</si>
  <si>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</si>
  <si>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</si>
  <si>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</si>
  <si>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</si>
  <si>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</si>
  <si>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</si>
  <si>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</si>
  <si>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</si>
  <si>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</si>
  <si>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</si>
  <si>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</si>
  <si>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</si>
  <si>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</si>
  <si>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</si>
  <si>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</si>
  <si>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</si>
  <si>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</si>
  <si>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</si>
  <si>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</si>
  <si>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</si>
  <si>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</si>
  <si>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</si>
  <si>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</si>
  <si>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</si>
  <si>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</si>
  <si>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</si>
  <si>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</si>
  <si>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</si>
  <si>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</si>
  <si>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</si>
  <si>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</si>
  <si>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</si>
  <si>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</si>
  <si>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</si>
  <si>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</si>
  <si>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</si>
  <si>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</si>
  <si>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</si>
  <si>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</si>
  <si>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</si>
  <si>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</si>
  <si>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</si>
  <si>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</si>
  <si>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</si>
  <si>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</si>
  <si>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</si>
  <si>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</si>
  <si>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</si>
  <si>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</si>
  <si>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</si>
  <si>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</si>
  <si>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</si>
  <si>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</si>
  <si>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</si>
  <si>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</si>
  <si>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</si>
  <si>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</si>
  <si>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</si>
  <si>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</si>
  <si>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</si>
  <si>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</si>
  <si>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</si>
  <si>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</si>
  <si>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</si>
  <si>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</si>
  <si>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</si>
  <si>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</si>
  <si>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</si>
  <si>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</si>
  <si>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</si>
  <si>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</si>
  <si>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</si>
  <si>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</si>
  <si>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</si>
  <si>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</si>
  <si>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</si>
  <si>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</si>
  <si>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</si>
  <si>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</si>
  <si>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</si>
  <si>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</si>
  <si>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</si>
  <si>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</si>
  <si>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</si>
  <si>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</si>
  <si>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</si>
  <si>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</si>
  <si>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</si>
  <si>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</si>
  <si>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</si>
  <si>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</si>
  <si>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</si>
  <si>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</si>
  <si>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</si>
  <si>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</si>
  <si>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</si>
  <si>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</si>
  <si>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</si>
  <si>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</si>
  <si>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</si>
  <si>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</si>
  <si>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</si>
  <si>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</si>
  <si>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</si>
  <si>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</si>
  <si>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</si>
  <si>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</si>
  <si>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</si>
  <si>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</si>
  <si>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</si>
  <si>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</si>
  <si>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</si>
  <si>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</si>
  <si>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</si>
  <si>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</si>
  <si>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</si>
  <si>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</si>
  <si>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</si>
  <si>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</si>
  <si>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</si>
  <si>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</si>
  <si>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</si>
  <si>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</si>
  <si>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</si>
  <si>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</si>
  <si>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</si>
  <si>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</si>
  <si>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</si>
  <si>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</si>
  <si>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</si>
  <si>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</si>
  <si>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</si>
  <si>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</si>
  <si>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</si>
  <si>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</si>
  <si>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</si>
  <si>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</si>
  <si>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</si>
  <si>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</si>
  <si>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</si>
  <si>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</si>
  <si>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</si>
  <si>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</si>
  <si>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</si>
  <si>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</si>
  <si>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</si>
  <si>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</si>
  <si>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</si>
  <si>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</si>
  <si>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</si>
  <si>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</si>
  <si>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</si>
  <si>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</si>
  <si>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</si>
  <si>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</si>
  <si>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</si>
  <si>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</si>
  <si>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</si>
  <si>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</si>
  <si>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</si>
  <si>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</si>
  <si>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</si>
  <si>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</si>
  <si>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</si>
  <si>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</si>
  <si>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</si>
  <si>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</si>
  <si>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</si>
  <si>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</si>
  <si>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</si>
  <si>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</si>
  <si>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</si>
  <si>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</si>
  <si>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</si>
  <si>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</si>
  <si>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</si>
  <si>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</si>
  <si>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</si>
  <si>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</si>
  <si>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</si>
  <si>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</si>
  <si>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</si>
  <si>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</si>
  <si>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</si>
  <si>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</si>
  <si>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</si>
  <si>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</si>
  <si>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</si>
  <si>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</si>
  <si>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</si>
  <si>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</si>
  <si>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</si>
  <si>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</si>
  <si>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</si>
  <si>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</si>
  <si>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</si>
  <si>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</si>
  <si>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</si>
  <si>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</si>
  <si>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</si>
  <si>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</si>
  <si>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</si>
  <si>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</si>
  <si>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</si>
  <si>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</si>
  <si>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</si>
  <si>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</si>
  <si>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</si>
  <si>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</si>
  <si>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</si>
  <si>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</si>
  <si>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</si>
  <si>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</si>
  <si>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</si>
  <si>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</si>
  <si>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</si>
  <si>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</si>
  <si>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</si>
  <si>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</si>
  <si>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</si>
  <si>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</si>
  <si>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</si>
  <si>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</si>
  <si>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</si>
  <si>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</si>
  <si>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</si>
  <si>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</si>
  <si>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</si>
  <si>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</si>
  <si>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</si>
  <si>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</si>
  <si>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</si>
  <si>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</si>
  <si>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</si>
  <si>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</si>
  <si>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</si>
  <si>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</si>
  <si>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</si>
  <si>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</si>
  <si>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</si>
  <si>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</si>
  <si>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</si>
  <si>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</si>
  <si>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</si>
  <si>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</si>
  <si>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</si>
  <si>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</si>
  <si>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</si>
  <si>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</si>
  <si>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</si>
  <si>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</si>
  <si>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</si>
  <si>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</si>
  <si>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</si>
  <si>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</si>
  <si>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</si>
  <si>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</si>
  <si>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</si>
  <si>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</si>
  <si>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</si>
  <si>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</si>
  <si>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</si>
  <si>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</si>
  <si>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</si>
  <si>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</si>
  <si>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</si>
  <si>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</si>
  <si>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</si>
  <si>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</si>
  <si>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</si>
  <si>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</si>
  <si>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</si>
  <si>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</si>
  <si>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</si>
  <si>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</si>
  <si>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</si>
  <si>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</si>
  <si>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</si>
  <si>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</si>
  <si>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</si>
  <si>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</si>
  <si>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</si>
  <si>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</si>
  <si>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</si>
  <si>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</si>
  <si>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</si>
  <si>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</si>
  <si>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</si>
  <si>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</si>
  <si>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</si>
  <si>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</si>
  <si>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</si>
  <si>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</si>
  <si>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</si>
  <si>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</si>
  <si>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</si>
  <si>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</si>
  <si>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</si>
  <si>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</si>
  <si>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</si>
  <si>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</si>
  <si>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</si>
  <si>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</si>
  <si>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</si>
  <si>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</si>
  <si>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</si>
  <si>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</si>
  <si>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</si>
  <si>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</si>
  <si>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</si>
  <si>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</si>
  <si>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</si>
  <si>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</si>
  <si>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</si>
  <si>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</si>
  <si>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</si>
  <si>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</si>
  <si>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</si>
  <si>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</si>
  <si>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</si>
  <si>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</si>
  <si>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</si>
  <si>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</si>
  <si>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</si>
  <si>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</si>
  <si>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</si>
  <si>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</si>
  <si>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</si>
  <si>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</si>
  <si>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</si>
  <si>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</si>
  <si>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</si>
  <si>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</si>
  <si>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</si>
  <si>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</si>
  <si>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</si>
  <si>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</si>
  <si>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</si>
  <si>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</si>
  <si>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</si>
  <si>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</si>
  <si>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</si>
  <si>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</si>
  <si>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</si>
  <si>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</si>
  <si>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</si>
  <si>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</si>
  <si>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</si>
  <si>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</si>
  <si>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</si>
  <si>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</si>
  <si>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</si>
  <si>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</si>
  <si>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</si>
  <si>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</si>
  <si>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</si>
  <si>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</si>
  <si>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</si>
  <si>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</si>
  <si>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</si>
  <si>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</si>
  <si>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</si>
  <si>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</si>
  <si>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</si>
  <si>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</si>
  <si>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</si>
  <si>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</si>
  <si>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</si>
  <si>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</si>
  <si>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</si>
  <si>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</si>
  <si>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</si>
  <si>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</si>
  <si>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</si>
  <si>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</si>
  <si>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</si>
  <si>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</si>
  <si>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</si>
  <si>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</si>
  <si>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</si>
  <si>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</si>
  <si>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</si>
  <si>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</si>
  <si>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</si>
  <si>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</si>
  <si>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</si>
  <si>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</si>
  <si>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</si>
  <si>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</si>
  <si>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</si>
  <si>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</si>
  <si>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</si>
  <si>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</si>
  <si>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</si>
  <si>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</si>
  <si>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</si>
  <si>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</si>
  <si>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</si>
  <si>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</si>
  <si>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</si>
  <si>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</si>
  <si>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</si>
  <si>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</si>
  <si>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</si>
  <si>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</si>
  <si>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</si>
  <si>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</si>
  <si>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</si>
  <si>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</si>
  <si>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</si>
  <si>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</si>
  <si>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</si>
  <si>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</si>
  <si>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</si>
  <si>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</si>
  <si>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</si>
  <si>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</si>
  <si>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</si>
  <si>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</si>
  <si>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</si>
  <si>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</si>
  <si>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</si>
  <si>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</si>
  <si>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</si>
  <si>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</si>
  <si>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</si>
  <si>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</si>
  <si>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</si>
  <si>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</si>
  <si>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</si>
  <si>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</si>
  <si>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</si>
  <si>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</si>
  <si>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</si>
  <si>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</si>
  <si>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</si>
  <si>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</si>
  <si>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</si>
  <si>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</si>
  <si>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</si>
  <si>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</si>
  <si>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</si>
  <si>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</si>
  <si>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</si>
  <si>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</si>
  <si>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</si>
  <si>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</si>
  <si>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</si>
  <si>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</si>
  <si>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</si>
  <si>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</si>
  <si>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</si>
  <si>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</si>
  <si>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</si>
  <si>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</si>
  <si>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</si>
  <si>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</si>
  <si>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</si>
  <si>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</si>
  <si>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</si>
  <si>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</si>
  <si>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</si>
  <si>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</si>
  <si>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</si>
  <si>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</si>
  <si>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</si>
  <si>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</si>
  <si>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</si>
  <si>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</si>
  <si>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</si>
  <si>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</si>
  <si>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</si>
  <si>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</si>
  <si>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</si>
  <si>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</si>
  <si>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</si>
  <si>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</si>
  <si>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</si>
  <si>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</si>
  <si>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</si>
  <si>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</si>
  <si>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</si>
  <si>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</si>
  <si>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</si>
  <si>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</si>
  <si>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</si>
  <si>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</si>
  <si>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</si>
  <si>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</si>
  <si>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</si>
  <si>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</si>
  <si>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</si>
  <si>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</si>
  <si>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</si>
  <si>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</si>
  <si>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</si>
  <si>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</si>
  <si>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</si>
  <si>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</si>
  <si>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</si>
  <si>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</si>
  <si>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</si>
  <si>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</si>
  <si>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</si>
  <si>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</si>
  <si>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</si>
  <si>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</si>
  <si>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</si>
  <si>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</si>
  <si>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</si>
  <si>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</si>
  <si>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</si>
  <si>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</si>
  <si>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</si>
  <si>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</si>
  <si>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</si>
  <si>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</si>
  <si>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</si>
  <si>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</si>
  <si>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</si>
  <si>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</si>
  <si>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</si>
  <si>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</si>
  <si>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</si>
  <si>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</si>
  <si>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</si>
  <si>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</si>
  <si>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</si>
  <si>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</si>
  <si>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</si>
  <si>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</si>
  <si>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</si>
  <si>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</si>
  <si>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</si>
  <si>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</si>
  <si>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</si>
  <si>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</si>
  <si>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</si>
  <si>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</si>
  <si>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</si>
  <si>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</si>
  <si>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</si>
  <si>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</si>
  <si>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</si>
  <si>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</si>
  <si>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</si>
  <si>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</si>
  <si>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</si>
  <si>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</si>
  <si>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</si>
  <si>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</si>
  <si>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</si>
  <si>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</si>
  <si>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</si>
  <si>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</si>
  <si>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</si>
  <si>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</si>
  <si>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</si>
  <si>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</si>
  <si>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</si>
  <si>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</si>
  <si>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</si>
  <si>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</si>
  <si>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</si>
  <si>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</si>
  <si>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</si>
  <si>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</si>
  <si>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</si>
  <si>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</si>
  <si>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</si>
  <si>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</si>
  <si>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</si>
  <si>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</si>
  <si>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</si>
  <si>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</si>
  <si>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</si>
  <si>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</si>
  <si>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</si>
  <si>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</si>
  <si>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</si>
  <si>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</si>
  <si>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</si>
  <si>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</si>
  <si>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</si>
  <si>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</si>
  <si>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</si>
  <si>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</si>
  <si>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</si>
  <si>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</si>
  <si>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</si>
  <si>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</si>
  <si>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</si>
  <si>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</si>
  <si>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</si>
  <si>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</si>
  <si>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</si>
  <si>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</si>
  <si>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</si>
  <si>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</si>
  <si>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</si>
  <si>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</si>
  <si>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</si>
  <si>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</si>
  <si>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</si>
  <si>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</si>
  <si>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</si>
  <si>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</si>
  <si>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</si>
  <si>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</si>
  <si>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</si>
  <si>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</si>
  <si>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</si>
  <si>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</si>
  <si>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</si>
  <si>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</si>
  <si>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</si>
  <si>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</si>
  <si>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</si>
  <si>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</si>
  <si>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</si>
  <si>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</si>
  <si>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</si>
  <si>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</si>
  <si>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</si>
  <si>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</si>
  <si>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</si>
  <si>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</si>
  <si>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</si>
  <si>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</si>
  <si>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</si>
  <si>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</si>
  <si>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</si>
  <si>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</si>
  <si>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</si>
  <si>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</si>
  <si>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</si>
  <si>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</si>
  <si>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</si>
  <si>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</si>
  <si>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</si>
  <si>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</si>
  <si>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</si>
  <si>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</si>
  <si>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</si>
  <si>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</si>
  <si>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</si>
  <si>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</si>
  <si>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</si>
  <si>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</si>
  <si>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</si>
  <si>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</si>
  <si>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</si>
  <si>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</si>
  <si>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</si>
  <si>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</si>
  <si>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</si>
  <si>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</si>
  <si>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</si>
  <si>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</si>
  <si>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</si>
  <si>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</si>
  <si>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</si>
  <si>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</si>
  <si>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</si>
  <si>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</si>
  <si>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</si>
  <si>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</si>
  <si>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</si>
  <si>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</si>
  <si>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</si>
  <si>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</si>
  <si>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</si>
  <si>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</si>
  <si>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</si>
  <si>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</si>
  <si>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</si>
  <si>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</si>
  <si>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</si>
  <si>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</si>
  <si>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</si>
  <si>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</si>
  <si>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</si>
  <si>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</si>
  <si>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</si>
  <si>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</si>
  <si>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</si>
  <si>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</si>
  <si>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</si>
  <si>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</si>
  <si>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</si>
  <si>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</si>
  <si>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</si>
  <si>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</si>
  <si>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</si>
  <si>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</si>
  <si>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</si>
  <si>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</si>
  <si>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</si>
  <si>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</si>
  <si>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</si>
  <si>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</si>
  <si>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</si>
  <si>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</si>
  <si>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</si>
  <si>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</si>
  <si>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</si>
  <si>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</si>
  <si>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</si>
  <si>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</si>
  <si>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</si>
  <si>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</si>
  <si>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</si>
  <si>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</si>
  <si>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</si>
  <si>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</si>
  <si>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</si>
  <si>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</si>
  <si>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</si>
  <si>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</si>
  <si>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</si>
  <si>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</si>
  <si>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</si>
  <si>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</si>
  <si>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</si>
  <si>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</si>
  <si>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</si>
  <si>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</si>
  <si>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</si>
  <si>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</si>
  <si>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</si>
  <si>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</si>
  <si>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</si>
  <si>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</si>
  <si>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</si>
  <si>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</si>
  <si>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</si>
  <si>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</si>
  <si>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</si>
  <si>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</si>
  <si>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</si>
  <si>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</si>
  <si>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</si>
  <si>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</si>
  <si>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</si>
  <si>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</si>
  <si>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</si>
  <si>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</si>
  <si>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</si>
  <si>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</si>
  <si>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</si>
  <si>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</si>
  <si>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</si>
  <si>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</si>
  <si>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</si>
  <si>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</si>
  <si>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</si>
  <si>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</si>
  <si>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</si>
  <si>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</si>
  <si>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</si>
  <si>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</si>
  <si>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</si>
  <si>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</si>
  <si>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</si>
  <si>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</si>
  <si>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</si>
  <si>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</si>
  <si>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</si>
  <si>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</si>
  <si>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</si>
  <si>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</si>
  <si>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</si>
  <si>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</si>
  <si>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</si>
  <si>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</si>
  <si>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</si>
  <si>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</si>
  <si>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</si>
  <si>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</si>
  <si>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</si>
  <si>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</si>
  <si>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</si>
  <si>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</si>
  <si>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</si>
  <si>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</si>
  <si>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</si>
  <si>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</si>
  <si>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</si>
  <si>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</si>
  <si>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</si>
  <si>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</si>
  <si>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</si>
  <si>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</si>
  <si>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</si>
  <si>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</si>
  <si>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</si>
  <si>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</si>
  <si>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</si>
  <si>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</si>
  <si>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</si>
  <si>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</si>
  <si>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</si>
  <si>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</si>
  <si>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</si>
  <si>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</si>
  <si>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</si>
  <si>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</si>
  <si>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</si>
  <si>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</si>
  <si>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</si>
  <si>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</si>
  <si>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</si>
  <si>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</si>
  <si>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</si>
  <si>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</si>
  <si>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</si>
  <si>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</si>
  <si>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</si>
  <si>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</si>
  <si>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</si>
  <si>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</si>
  <si>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</si>
  <si>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</si>
  <si>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</si>
  <si>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</si>
  <si>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</si>
  <si>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</si>
  <si>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</si>
  <si>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</si>
  <si>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</si>
  <si>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</si>
  <si>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</si>
  <si>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</si>
  <si>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</si>
  <si>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</si>
  <si>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</si>
  <si>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</si>
  <si>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</si>
  <si>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</si>
  <si>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</si>
  <si>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</si>
  <si>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</si>
  <si>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</si>
  <si>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</si>
  <si>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</si>
  <si>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</si>
  <si>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</si>
  <si>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</si>
  <si>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</si>
  <si>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</si>
  <si>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</si>
  <si>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</si>
  <si>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</si>
  <si>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</si>
  <si>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</si>
  <si>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</si>
  <si>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</si>
  <si>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</si>
  <si>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</si>
  <si>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</si>
  <si>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</si>
  <si>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</si>
  <si>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</si>
  <si>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</si>
  <si>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</si>
  <si>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</si>
  <si>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</si>
  <si>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</si>
  <si>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</si>
  <si>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</si>
  <si>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</si>
  <si>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</si>
  <si>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</si>
  <si>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</si>
  <si>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</si>
  <si>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</si>
  <si>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</si>
  <si>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</si>
  <si>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</si>
  <si>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</si>
  <si>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</si>
  <si>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</si>
  <si>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</si>
  <si>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</si>
  <si>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</si>
  <si>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</si>
  <si>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</si>
  <si>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</si>
  <si>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</si>
  <si>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</si>
  <si>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</si>
  <si>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</si>
  <si>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</si>
  <si>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</si>
  <si>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</si>
  <si>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</si>
  <si>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</si>
  <si>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</si>
  <si>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</si>
  <si>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</si>
  <si>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</si>
  <si>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</si>
  <si>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</si>
  <si>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</si>
  <si>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</si>
  <si>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</si>
  <si>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</si>
  <si>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</si>
  <si>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</si>
  <si>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</si>
  <si>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</si>
  <si>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</si>
  <si>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</si>
  <si>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</si>
  <si>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</si>
  <si>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</si>
  <si>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</si>
  <si>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</si>
  <si>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</si>
  <si>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</si>
  <si>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</si>
  <si>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</si>
  <si>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</si>
  <si>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</si>
  <si>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</si>
  <si>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</si>
  <si>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</si>
  <si>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</si>
  <si>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</si>
  <si>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</si>
  <si>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</si>
  <si>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</si>
  <si>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</si>
  <si>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</si>
  <si>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</si>
  <si>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</si>
  <si>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</si>
  <si>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</si>
  <si>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</si>
  <si>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</si>
  <si>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</si>
  <si>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</si>
  <si>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</si>
  <si>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</si>
  <si>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</si>
  <si>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</si>
  <si>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</si>
  <si>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</si>
  <si>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</si>
  <si>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</si>
  <si>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</si>
  <si>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</si>
  <si>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</si>
  <si>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</si>
  <si>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</si>
  <si>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</si>
  <si>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</si>
  <si>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</si>
  <si>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</si>
  <si>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</si>
  <si>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</si>
  <si>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</si>
  <si>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</si>
  <si>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</si>
  <si>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</si>
  <si>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</si>
  <si>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</si>
  <si>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</si>
  <si>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</si>
  <si>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</si>
  <si>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</si>
  <si>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</si>
  <si>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</si>
  <si>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</si>
  <si>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</si>
  <si>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</si>
  <si>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</si>
  <si>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</si>
  <si>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</si>
  <si>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</si>
  <si>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</si>
  <si>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</si>
  <si>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</si>
  <si>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</si>
  <si>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</si>
  <si>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</si>
  <si>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</si>
  <si>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</si>
  <si>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</si>
  <si>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</si>
  <si>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</si>
  <si>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</si>
  <si>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</si>
  <si>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</si>
  <si>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</si>
  <si>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</si>
  <si>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</si>
  <si>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</si>
  <si>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</si>
  <si>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</si>
  <si>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</si>
  <si>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</si>
  <si>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</si>
  <si>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</si>
  <si>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</si>
  <si>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</si>
  <si>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</si>
  <si>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</si>
  <si>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</si>
  <si>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</si>
  <si>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</si>
  <si>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</si>
  <si>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</si>
  <si>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</si>
  <si>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</si>
  <si>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</si>
  <si>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</si>
  <si>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</si>
  <si>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</si>
  <si>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</si>
  <si>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</si>
  <si>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</si>
  <si>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</si>
  <si>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</si>
  <si>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</si>
  <si>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</si>
  <si>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</si>
  <si>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</si>
  <si>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</si>
  <si>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</si>
  <si>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</si>
  <si>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</si>
  <si>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</si>
  <si>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</si>
  <si>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</si>
  <si>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</si>
  <si>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</si>
  <si>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</si>
  <si>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</si>
  <si>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</si>
  <si>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</si>
  <si>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</si>
  <si>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</si>
  <si>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</si>
  <si>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</si>
  <si>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</si>
  <si>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</si>
  <si>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</si>
  <si>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</si>
  <si>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</si>
  <si>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</si>
  <si>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</si>
  <si>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</si>
  <si>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</si>
  <si>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</si>
  <si>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</si>
  <si>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</si>
  <si>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</si>
  <si>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</si>
  <si>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</si>
  <si>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</si>
  <si>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</si>
  <si>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</si>
  <si>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</si>
  <si>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</si>
  <si>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</si>
  <si>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</si>
  <si>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</si>
  <si>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</si>
  <si>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</si>
  <si>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</si>
  <si>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</si>
  <si>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</si>
  <si>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</si>
  <si>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</si>
  <si>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</si>
  <si>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</si>
  <si>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</si>
  <si>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</si>
  <si>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</si>
  <si>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</si>
  <si>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</si>
  <si>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</si>
  <si>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</si>
  <si>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</si>
  <si>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</si>
  <si>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</si>
  <si>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</si>
  <si>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</si>
  <si>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</si>
  <si>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</si>
  <si>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</si>
  <si>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</si>
  <si>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</si>
  <si>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</si>
  <si>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</si>
  <si>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</si>
  <si>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</si>
  <si>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</si>
  <si>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</si>
  <si>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</si>
  <si>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</si>
  <si>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</si>
  <si>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</si>
  <si>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</si>
  <si>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</si>
  <si>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</si>
  <si>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</si>
  <si>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</si>
  <si>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</si>
  <si>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</si>
  <si>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</si>
  <si>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</si>
  <si>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</si>
  <si>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</si>
  <si>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</si>
  <si>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</si>
  <si>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</si>
  <si>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</si>
  <si>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</si>
  <si>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</si>
  <si>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</si>
  <si>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</si>
  <si>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</si>
  <si>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</si>
  <si>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</si>
  <si>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</si>
  <si>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</si>
  <si>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</si>
  <si>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</si>
  <si>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</si>
  <si>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</si>
  <si>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</si>
  <si>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</si>
  <si>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</si>
  <si>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</si>
  <si>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</si>
  <si>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</si>
  <si>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</si>
  <si>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</si>
  <si>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</si>
  <si>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</si>
  <si>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</si>
  <si>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</si>
  <si>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</si>
  <si>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</si>
  <si>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</si>
  <si>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</si>
  <si>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</si>
  <si>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</si>
  <si>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</si>
  <si>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</si>
  <si>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</si>
  <si>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</si>
  <si>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</si>
  <si>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</si>
  <si>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</si>
  <si>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</si>
  <si>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</si>
  <si>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</si>
  <si>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</si>
  <si>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</si>
  <si>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</si>
  <si>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</si>
  <si>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</si>
  <si>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</si>
  <si>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</si>
  <si>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</si>
  <si>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</si>
  <si>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</si>
  <si>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</si>
  <si>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</si>
  <si>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</si>
  <si>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</si>
  <si>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</si>
  <si>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</si>
  <si>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</si>
  <si>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</si>
  <si>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</si>
  <si>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</si>
  <si>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</si>
  <si>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</si>
  <si>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</si>
  <si>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</si>
  <si>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</si>
  <si>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</si>
  <si>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</si>
  <si>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</si>
  <si>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</si>
  <si>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</si>
  <si>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</si>
  <si>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</si>
  <si>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</si>
  <si>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</si>
  <si>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</si>
  <si>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</si>
  <si>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</si>
  <si>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</si>
  <si>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</si>
  <si>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</si>
  <si>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</si>
  <si>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</si>
  <si>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</si>
  <si>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</si>
  <si>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</si>
  <si>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</si>
  <si>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</si>
  <si>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</si>
  <si>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</si>
  <si>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</si>
  <si>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</si>
  <si>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</si>
  <si>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</si>
  <si>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</si>
  <si>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</si>
  <si>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</si>
  <si>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</si>
  <si>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</si>
  <si>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</si>
  <si>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</si>
  <si>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</si>
  <si>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</si>
  <si>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</si>
  <si>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</si>
  <si>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</si>
  <si>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</si>
  <si>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</si>
  <si>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</si>
  <si>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</si>
  <si>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</si>
  <si>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</si>
  <si>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</si>
  <si>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</si>
  <si>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</si>
  <si>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</si>
  <si>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</si>
  <si>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</si>
  <si>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</si>
  <si>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</si>
  <si>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</si>
  <si>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</si>
  <si>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</si>
  <si>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</si>
  <si>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</si>
  <si>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</si>
  <si>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</si>
  <si>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</si>
  <si>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</si>
  <si>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</si>
  <si>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</si>
  <si>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</si>
  <si>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</si>
  <si>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</si>
  <si>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</si>
  <si>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</si>
  <si>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</si>
  <si>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</si>
  <si>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</si>
  <si>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</si>
  <si>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</si>
  <si>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</si>
  <si>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</si>
  <si>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</si>
  <si>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</si>
  <si>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</si>
  <si>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</si>
  <si>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</si>
  <si>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</si>
  <si>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</si>
  <si>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</si>
  <si>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</si>
  <si>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</si>
  <si>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</si>
  <si>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</si>
  <si>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</si>
  <si>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</si>
  <si>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</si>
  <si>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</si>
  <si>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</si>
  <si>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</si>
  <si>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</si>
  <si>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</si>
  <si>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</si>
  <si>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</si>
  <si>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</si>
  <si>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</si>
  <si>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</si>
  <si>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</si>
  <si>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</si>
  <si>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</si>
  <si>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</si>
  <si>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</si>
  <si>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</si>
  <si>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</si>
  <si>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</si>
  <si>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</si>
  <si>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</si>
  <si>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</si>
  <si>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</si>
  <si>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</si>
  <si>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</si>
  <si>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</si>
  <si>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</si>
  <si>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</si>
  <si>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</si>
  <si>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</si>
  <si>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</si>
  <si>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</si>
  <si>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</si>
  <si>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</si>
  <si>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</si>
  <si>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</si>
  <si>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</si>
  <si>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</si>
  <si>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</si>
  <si>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</si>
  <si>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</si>
  <si>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</si>
  <si>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</si>
  <si>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</si>
  <si>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</si>
  <si>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</si>
  <si>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</si>
  <si>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</si>
  <si>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</si>
  <si>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</si>
  <si>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</si>
  <si>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</si>
  <si>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</si>
  <si>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</si>
  <si>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</si>
  <si>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</si>
  <si>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</si>
  <si>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</si>
  <si>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</si>
  <si>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</si>
  <si>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</si>
  <si>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</si>
  <si>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</si>
  <si>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</si>
  <si>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</si>
  <si>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</si>
  <si>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</si>
  <si>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</si>
  <si>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</si>
  <si>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</si>
  <si>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</si>
  <si>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</si>
  <si>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</si>
  <si>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</si>
  <si>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</si>
  <si>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</si>
  <si>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</si>
  <si>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</si>
  <si>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</si>
  <si>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</si>
  <si>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</si>
  <si>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</si>
  <si>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</si>
  <si>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</si>
  <si>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</si>
  <si>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</si>
  <si>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</si>
  <si>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</si>
  <si>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</si>
  <si>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</si>
  <si>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</si>
  <si>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</si>
  <si>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</si>
  <si>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</si>
  <si>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</si>
  <si>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</si>
  <si>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</si>
  <si>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</si>
  <si>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</si>
  <si>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</si>
  <si>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</si>
  <si>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</si>
  <si>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</si>
  <si>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</si>
  <si>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</si>
  <si>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</si>
  <si>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</si>
  <si>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</si>
  <si>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</si>
  <si>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</si>
  <si>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</si>
  <si>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</si>
  <si>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</si>
  <si>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</si>
  <si>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</si>
  <si>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</si>
  <si>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</si>
  <si>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</si>
  <si>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</si>
  <si>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</si>
  <si>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</si>
  <si>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</si>
  <si>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</si>
  <si>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</si>
  <si>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</si>
  <si>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</si>
  <si>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</si>
  <si>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</si>
  <si>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</si>
  <si>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</si>
  <si>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</si>
  <si>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</si>
  <si>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</si>
  <si>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</si>
  <si>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</si>
  <si>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</si>
  <si>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</si>
  <si>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</si>
  <si>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</si>
  <si>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</si>
  <si>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</si>
  <si>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</si>
  <si>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</si>
  <si>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</si>
  <si>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</si>
  <si>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</si>
  <si>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</si>
  <si>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</si>
  <si>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</si>
  <si>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</si>
  <si>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</si>
  <si>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</si>
  <si>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</si>
  <si>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</si>
  <si>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</si>
  <si>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</si>
  <si>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</si>
  <si>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</si>
  <si>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</si>
  <si>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</si>
  <si>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</si>
  <si>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</si>
  <si>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</si>
  <si>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</si>
  <si>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</si>
  <si>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</si>
  <si>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</si>
  <si>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</si>
  <si>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</si>
  <si>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</si>
  <si>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</si>
  <si>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</si>
  <si>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</si>
  <si>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</si>
  <si>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</si>
  <si>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</si>
  <si>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</si>
  <si>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</si>
  <si>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</si>
  <si>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</si>
  <si>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</si>
  <si>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</si>
  <si>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</si>
  <si>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</si>
  <si>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</si>
  <si>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</si>
  <si>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</si>
  <si>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</si>
  <si>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</si>
  <si>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</si>
  <si>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</si>
  <si>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</si>
  <si>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</si>
  <si>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</si>
  <si>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</si>
  <si>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</si>
  <si>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</si>
  <si>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</si>
  <si>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</si>
  <si>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</si>
  <si>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</si>
  <si>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</si>
  <si>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</si>
  <si>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</si>
  <si>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</si>
  <si>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</si>
  <si>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</si>
  <si>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</si>
  <si>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</si>
  <si>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</si>
  <si>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</si>
  <si>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</si>
  <si>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</si>
  <si>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</si>
  <si>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</si>
  <si>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</si>
  <si>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</si>
  <si>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</si>
  <si>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</si>
  <si>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</si>
  <si>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</si>
  <si>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</si>
  <si>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</si>
  <si>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</si>
  <si>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</si>
  <si>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</si>
  <si>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</si>
  <si>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</si>
  <si>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</si>
  <si>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</si>
  <si>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</si>
  <si>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</si>
  <si>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</si>
  <si>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</si>
  <si>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</si>
  <si>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</si>
  <si>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</si>
  <si>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</si>
  <si>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</si>
  <si>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</si>
  <si>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</si>
  <si>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</si>
  <si>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</si>
  <si>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</si>
  <si>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</si>
  <si>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</si>
  <si>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</si>
  <si>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</si>
  <si>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</si>
  <si>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</si>
  <si>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</si>
  <si>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</si>
  <si>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</si>
  <si>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</si>
  <si>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</si>
  <si>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</si>
  <si>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</si>
  <si>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</si>
  <si>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</si>
  <si>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</si>
  <si>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</si>
  <si>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</si>
  <si>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</si>
  <si>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</si>
  <si>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</si>
  <si>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</si>
  <si>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</si>
  <si>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</si>
  <si>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</si>
  <si>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</si>
  <si>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</si>
  <si>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</si>
  <si>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</si>
  <si>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</si>
  <si>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</si>
  <si>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</si>
  <si>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</si>
  <si>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</si>
  <si>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</si>
  <si>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</si>
  <si>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</si>
  <si>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</si>
  <si>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</si>
  <si>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</si>
  <si>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</si>
  <si>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</si>
  <si>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</si>
  <si>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</si>
  <si>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</si>
  <si>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</si>
  <si>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</si>
  <si>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</si>
  <si>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</si>
  <si>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</si>
  <si>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</si>
  <si>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</si>
  <si>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</si>
  <si>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</si>
  <si>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</si>
  <si>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</si>
  <si>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</si>
  <si>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</si>
  <si>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</si>
  <si>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</si>
  <si>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</si>
  <si>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</si>
  <si>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</si>
  <si>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Wieczorek, 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</si>
</sst>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0\ 000"/>
    <numFmt numFmtId="165" formatCode="0.0"/>
    <numFmt numFmtId="166" formatCode="00000"/>
    <numFmt numFmtId="167" formatCode="000000"/>
    <numFmt numFmtId="168" formatCode="#,##0.0"/>
    <numFmt numFmtId="169" formatCode="#,##0_ ;\-#,##0\ "/>
    <numFmt numFmtId="170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8" fontId="13" fillId="0" borderId="12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8" fontId="13" fillId="0" borderId="14" xfId="0" applyNumberFormat="1" applyFont="1" applyBorder="1" applyAlignment="1">
      <alignment horizontal="center" vertical="center"/>
    </xf>
    <xf numFmtId="169" fontId="13" fillId="0" borderId="14" xfId="2" applyNumberFormat="1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9" fontId="13" fillId="0" borderId="12" xfId="2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4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4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4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4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4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5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4" fontId="5" fillId="0" borderId="30" xfId="0" applyNumberFormat="1" applyFont="1" applyBorder="1" applyAlignment="1" applyProtection="1">
      <alignment vertical="center"/>
      <protection locked="0"/>
    </xf>
    <xf numFmtId="164" fontId="5" fillId="0" borderId="23" xfId="0" applyNumberFormat="1" applyFont="1" applyBorder="1" applyAlignment="1" applyProtection="1">
      <alignment vertical="center"/>
      <protection locked="0"/>
    </xf>
    <xf numFmtId="164" fontId="5" fillId="0" borderId="31" xfId="0" applyNumberFormat="1" applyFont="1" applyBorder="1" applyAlignment="1" applyProtection="1">
      <alignment vertical="center"/>
      <protection locked="0"/>
    </xf>
    <xf numFmtId="165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5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5" fontId="0" fillId="0" borderId="37" xfId="0" applyNumberFormat="1" applyBorder="1" applyAlignment="1">
      <alignment vertical="center"/>
    </xf>
    <xf numFmtId="165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5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5" fontId="0" fillId="0" borderId="43" xfId="0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vertical="center"/>
    </xf>
    <xf numFmtId="165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5" fontId="0" fillId="0" borderId="12" xfId="0" applyNumberFormat="1" applyBorder="1" applyAlignment="1">
      <alignment vertical="center"/>
    </xf>
    <xf numFmtId="165" fontId="2" fillId="0" borderId="21" xfId="0" applyNumberFormat="1" applyFont="1" applyBorder="1" applyAlignment="1">
      <alignment horizontal="center" vertical="center"/>
    </xf>
    <xf numFmtId="165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9" fontId="13" fillId="0" borderId="13" xfId="2" applyNumberFormat="1" applyFont="1" applyBorder="1" applyAlignment="1" applyProtection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6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4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0" fontId="0" fillId="0" borderId="21" xfId="0" applyNumberFormat="1" applyBorder="1" applyAlignment="1" applyProtection="1">
      <alignment horizontal="center" vertical="center"/>
      <protection locked="0"/>
    </xf>
    <xf numFmtId="170" fontId="0" fillId="0" borderId="16" xfId="0" applyNumberFormat="1" applyBorder="1" applyAlignment="1" applyProtection="1">
      <alignment horizontal="center" vertical="center"/>
      <protection locked="0"/>
    </xf>
    <xf numFmtId="170" fontId="0" fillId="0" borderId="51" xfId="0" applyNumberFormat="1" applyBorder="1" applyAlignment="1" applyProtection="1">
      <alignment horizontal="center" vertical="center"/>
      <protection locked="0"/>
    </xf>
    <xf numFmtId="170" fontId="0" fillId="0" borderId="52" xfId="0" applyNumberFormat="1" applyBorder="1" applyAlignment="1" applyProtection="1">
      <alignment horizontal="center" vertical="center"/>
      <protection locked="0"/>
    </xf>
    <xf numFmtId="170" fontId="0" fillId="0" borderId="24" xfId="0" applyNumberFormat="1" applyBorder="1" applyAlignment="1" applyProtection="1">
      <alignment horizontal="center" vertical="center"/>
      <protection locked="0"/>
    </xf>
    <xf numFmtId="170" fontId="5" fillId="0" borderId="16" xfId="0" applyNumberFormat="1" applyFont="1" applyBorder="1" applyAlignment="1" applyProtection="1">
      <alignment horizontal="center" vertical="center"/>
      <protection locked="0"/>
    </xf>
    <xf numFmtId="166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0" fontId="5" fillId="0" borderId="44" xfId="0" applyNumberFormat="1" applyFont="1" applyBorder="1" applyAlignment="1">
      <alignment horizontal="center" vertical="center"/>
    </xf>
    <xf numFmtId="165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6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6" fontId="23" fillId="0" borderId="0" xfId="0" applyNumberFormat="1" applyFont="1" applyAlignment="1" applyProtection="1">
      <alignment horizontal="left"/>
      <protection locked="0"/>
    </xf>
    <xf numFmtId="167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6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6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7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6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0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95250</xdr:rowOff>
        </xdr:from>
        <xdr:to>
          <xdr:col>13</xdr:col>
          <xdr:colOff>133350</xdr:colOff>
          <xdr:row>8</xdr:row>
          <xdr:rowOff>9525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114300</xdr:rowOff>
        </xdr:from>
        <xdr:to>
          <xdr:col>13</xdr:col>
          <xdr:colOff>133350</xdr:colOff>
          <xdr:row>10</xdr:row>
          <xdr:rowOff>28575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0</xdr:rowOff>
        </xdr:from>
        <xdr:to>
          <xdr:col>13</xdr:col>
          <xdr:colOff>133350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4.25" x14ac:dyDescent="0.2"/>
  <cols>
    <col min="1" max="1" width="11.28515625" style="197" bestFit="1" customWidth="1"/>
    <col min="2" max="2" width="17.140625" style="198" customWidth="1"/>
    <col min="3" max="3" width="62.85546875" style="198" customWidth="1"/>
  </cols>
  <sheetData>
    <row r="1" spans="1:3" ht="15" x14ac:dyDescent="0.2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">
      <c r="A2" s="197">
        <v>45498</v>
      </c>
      <c r="C2" s="198" t="s">
        <v>2243</v>
      </c>
    </row>
    <row r="3" spans="1:3" hidden="1" x14ac:dyDescent="0.2"/>
    <row r="4" spans="1:3" hidden="1" x14ac:dyDescent="0.2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+Spielzettel2!F2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 t="s">
        <v>2557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 t="s">
        <v>2558</v>
      </c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 t="s">
        <v>2559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2560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2561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2562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Schlüssel!$W$2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BC EMAX Unterföhring 2</v>
      </c>
      <c r="E23" s="357"/>
      <c r="F23" s="356" t="str">
        <f>VLOOKUP(F22,Schlüssel!$A$5:$K$14,2)</f>
        <v>Bajuwaren München 1</v>
      </c>
      <c r="G23" s="357"/>
      <c r="H23" s="356" t="str">
        <f>VLOOKUP(H22,Schlüssel!$A$5:$K$14,2)</f>
        <v>SG DJK Rimpar</v>
      </c>
      <c r="I23" s="357"/>
      <c r="J23" s="356" t="str">
        <f>VLOOKUP(J22,Schlüssel!$A$5:$K$14,2)</f>
        <v>Schanzer Ingolstadt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RW Lichtenhof Stein 1</v>
      </c>
      <c r="O23" s="357"/>
      <c r="P23" s="356" t="str">
        <f>VLOOKUP(P22,Schlüssel!$A$5:$K$14,2)</f>
        <v>SG Rottendorf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BK München 3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Schlüssel!$W$2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Bowlinghaus Bamberg 1</v>
      </c>
      <c r="E52" s="357"/>
      <c r="F52" s="356" t="str">
        <f>VLOOKUP(F51,Schlüssel!$A$5:$K$14,2)</f>
        <v>BC Comet Nürnberg</v>
      </c>
      <c r="G52" s="357"/>
      <c r="H52" s="356" t="str">
        <f>VLOOKUP(H51,Schlüssel!$A$5:$K$14,2)</f>
        <v>High Roller Rosenheim 1</v>
      </c>
      <c r="I52" s="357"/>
      <c r="J52" s="356" t="str">
        <f>VLOOKUP(J51,Schlüssel!$A$5:$K$14,2)</f>
        <v>RW Lichtenhof Stein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SG Rottendorf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Schlüssel!$W$2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Schanzer Ingolstadt 1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BC EMAX Unterföhring 2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Bowlinghaus Bamberg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High Roller Rosenheim 1</v>
      </c>
      <c r="S81" s="357"/>
      <c r="T81" s="356" t="str">
        <f>VLOOKUP(T80,Schlüssel!$A$5:$K$14,2)</f>
        <v>BC Comet Nürnberg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Schlüssel!$W$2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RW Lichtenhof Stein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BC Comet Nürnberg</v>
      </c>
      <c r="I110" s="357"/>
      <c r="J110" s="356" t="str">
        <f>VLOOKUP(J109,Schlüssel!$A$5:$K$14,2)</f>
        <v>BC EMAX Unterföhring 2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Schanzer Ingolstadt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Schlüssel!$W$2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SG DJK Rimpar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Bajuwaren München 1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BC Comet Nürnberg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BC EMAX Unterföhring 2</v>
      </c>
      <c r="S139" s="357"/>
      <c r="T139" s="356" t="str">
        <f>VLOOKUP(T138,Schlüssel!$A$5:$K$14,2)</f>
        <v>Bowlinghaus Bamberg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Schlüssel!$W$2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High Roller Rosenheim 1</v>
      </c>
      <c r="E168" s="357"/>
      <c r="F168" s="356" t="str">
        <f>VLOOKUP(F167,Schlüssel!$A$5:$K$14,2)</f>
        <v>Bowlinghaus Bamberg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BC Comet Nürnberg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Bajuwaren München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Schlüssel!$W$2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BC Comet Nürnberg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SG DJK Rimpar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Schlüssel!$W$2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BC Comet Nürnberg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BK München 3</v>
      </c>
      <c r="I226" s="357"/>
      <c r="J226" s="356" t="str">
        <f>VLOOKUP(J225,Schlüssel!$A$5:$K$14,2)</f>
        <v>SG DJK Rimpar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RW Lichtenhof Stein 1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Schlüssel!$W$2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Bajuwaren München 1</v>
      </c>
      <c r="E255" s="357"/>
      <c r="F255" s="356" t="str">
        <f>VLOOKUP(F254,Schlüssel!$A$5:$K$14,2)</f>
        <v>SG Rottendorf 1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BK München 3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RW Lichtenhof Stein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Schlüssel!$W$2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SG Rottendorf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Bajuwaren München 1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BK München 3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0</v>
      </c>
      <c r="H7" s="75">
        <f t="shared" ref="H7:H20" si="1">IF(AG7=0,"",AG7)</f>
        <v>191</v>
      </c>
      <c r="I7" s="346">
        <f>IF(AH7="","",AH7)</f>
        <v>1</v>
      </c>
      <c r="J7" s="75">
        <f t="shared" ref="J7:J20" si="2">IF(AI7=0,"",AI7)</f>
        <v>151</v>
      </c>
      <c r="K7" s="346">
        <f>IF(AJ7="","",AJ7)</f>
        <v>0</v>
      </c>
      <c r="L7" s="75">
        <f t="shared" ref="L7:L20" si="3">IF(AK7=0,"",AK7)</f>
        <v>203</v>
      </c>
      <c r="M7" s="346">
        <f>IF(AL7="","",AL7)</f>
        <v>1</v>
      </c>
      <c r="N7" s="75">
        <f>IF(AM7=0,"",AM7)</f>
        <v>184</v>
      </c>
      <c r="O7" s="346">
        <f>IF(AN7="","",AN7)</f>
        <v>0</v>
      </c>
      <c r="P7" s="75">
        <f t="shared" ref="P7:P20" si="4">IF(AO7=0,"",AO7)</f>
        <v>202</v>
      </c>
      <c r="Q7" s="346">
        <f>IF(AP7="","",AP7)</f>
        <v>1</v>
      </c>
      <c r="R7" s="75">
        <f t="shared" ref="R7:R20" si="5">IF(AQ7=0,"",AQ7)</f>
        <v>156</v>
      </c>
      <c r="S7" s="346">
        <f>IF(AR7="","",AR7)</f>
        <v>0</v>
      </c>
      <c r="T7" s="75">
        <f t="shared" ref="T7:T20" si="6">IF(AS7=0,"",AS7)</f>
        <v>222</v>
      </c>
      <c r="U7" s="346">
        <f>IF(AT7="","",AT7)</f>
        <v>1</v>
      </c>
      <c r="V7" s="75">
        <f t="shared" ref="V7:V20" si="7">IF(AU7=0,"",AU7)</f>
        <v>1719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6">
        <f>IF(AD10="","",AD10)</f>
        <v>1</v>
      </c>
      <c r="F10" s="75">
        <f t="shared" si="0"/>
        <v>214</v>
      </c>
      <c r="G10" s="346">
        <f>IF(AF10="","",AF10)</f>
        <v>0</v>
      </c>
      <c r="H10" s="75">
        <f t="shared" si="1"/>
        <v>225</v>
      </c>
      <c r="I10" s="346">
        <f>IF(AH10="","",AH10)</f>
        <v>1</v>
      </c>
      <c r="J10" s="75">
        <f t="shared" si="2"/>
        <v>162</v>
      </c>
      <c r="K10" s="346">
        <f>IF(AJ10="","",AJ10)</f>
        <v>0</v>
      </c>
      <c r="L10" s="75">
        <f t="shared" si="3"/>
        <v>215</v>
      </c>
      <c r="M10" s="346">
        <f>IF(AL10="","",AL10)</f>
        <v>1</v>
      </c>
      <c r="N10" s="75">
        <f t="shared" si="20"/>
        <v>211</v>
      </c>
      <c r="O10" s="346">
        <f>IF(AN10="","",AN10)</f>
        <v>1</v>
      </c>
      <c r="P10" s="75">
        <f t="shared" si="4"/>
        <v>192</v>
      </c>
      <c r="Q10" s="346">
        <f>IF(AP10="","",AP10)</f>
        <v>0</v>
      </c>
      <c r="R10" s="75">
        <f t="shared" si="5"/>
        <v>180</v>
      </c>
      <c r="S10" s="346">
        <f>IF(AR10="","",AR10)</f>
        <v>1</v>
      </c>
      <c r="T10" s="75">
        <f t="shared" si="6"/>
        <v>155</v>
      </c>
      <c r="U10" s="346">
        <f>IF(AT10="","",AT10)</f>
        <v>0</v>
      </c>
      <c r="V10" s="75">
        <f t="shared" si="7"/>
        <v>1766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6">
        <f>IF(AD13="","",AD13)</f>
        <v>1</v>
      </c>
      <c r="F13" s="75">
        <f t="shared" si="0"/>
        <v>209</v>
      </c>
      <c r="G13" s="346">
        <f>IF(AF13="","",AF13)</f>
        <v>1</v>
      </c>
      <c r="H13" s="75">
        <f t="shared" si="1"/>
        <v>175</v>
      </c>
      <c r="I13" s="346">
        <f>IF(AH13="","",AH13)</f>
        <v>0</v>
      </c>
      <c r="J13" s="75">
        <f t="shared" si="2"/>
        <v>171</v>
      </c>
      <c r="K13" s="346">
        <f>IF(AJ13="","",AJ13)</f>
        <v>0</v>
      </c>
      <c r="L13" s="75">
        <f t="shared" si="3"/>
        <v>176</v>
      </c>
      <c r="M13" s="346">
        <f>IF(AL13="","",AL13)</f>
        <v>1</v>
      </c>
      <c r="N13" s="75">
        <f t="shared" si="20"/>
        <v>179</v>
      </c>
      <c r="O13" s="346">
        <f>IF(AN13="","",AN13)</f>
        <v>0</v>
      </c>
      <c r="P13" s="75">
        <f t="shared" si="4"/>
        <v>192</v>
      </c>
      <c r="Q13" s="346">
        <f>IF(AP13="","",AP13)</f>
        <v>1</v>
      </c>
      <c r="R13" s="75">
        <f t="shared" si="5"/>
        <v>244</v>
      </c>
      <c r="S13" s="346">
        <f>IF(AR13="","",AR13)</f>
        <v>1</v>
      </c>
      <c r="T13" s="75">
        <f t="shared" si="6"/>
        <v>170</v>
      </c>
      <c r="U13" s="346">
        <f>IF(AT13="","",AT13)</f>
        <v>1</v>
      </c>
      <c r="V13" s="75">
        <f t="shared" si="7"/>
        <v>1760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6">
        <f>IF(AD16="","",AD16)</f>
        <v>1</v>
      </c>
      <c r="F16" s="75">
        <f t="shared" si="0"/>
        <v>206</v>
      </c>
      <c r="G16" s="346">
        <f>IF(AF16="","",AF16)</f>
        <v>1</v>
      </c>
      <c r="H16" s="75">
        <f t="shared" si="1"/>
        <v>171</v>
      </c>
      <c r="I16" s="346">
        <f>IF(AH16="","",AH16)</f>
        <v>0</v>
      </c>
      <c r="J16" s="75">
        <f t="shared" si="2"/>
        <v>181</v>
      </c>
      <c r="K16" s="346">
        <f>IF(AJ16="","",AJ16)</f>
        <v>0</v>
      </c>
      <c r="L16" s="75">
        <f t="shared" si="3"/>
        <v>244</v>
      </c>
      <c r="M16" s="346">
        <f>IF(AL16="","",AL16)</f>
        <v>1</v>
      </c>
      <c r="N16" s="75">
        <f t="shared" si="20"/>
        <v>201</v>
      </c>
      <c r="O16" s="346">
        <f>IF(AN16="","",AN16)</f>
        <v>1</v>
      </c>
      <c r="P16" s="75">
        <f t="shared" si="4"/>
        <v>204</v>
      </c>
      <c r="Q16" s="346">
        <f>IF(AP16="","",AP16)</f>
        <v>0</v>
      </c>
      <c r="R16" s="75">
        <f t="shared" si="5"/>
        <v>207</v>
      </c>
      <c r="S16" s="346">
        <f>IF(AR16="","",AR16)</f>
        <v>0</v>
      </c>
      <c r="T16" s="75">
        <f t="shared" si="6"/>
        <v>181</v>
      </c>
      <c r="U16" s="346">
        <f>IF(AT16="","",AT16)</f>
        <v>0</v>
      </c>
      <c r="V16" s="75">
        <f t="shared" si="7"/>
        <v>1823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BC EMAX Unterföhring 2</v>
      </c>
      <c r="E23" s="357" t="str">
        <f t="shared" si="31"/>
        <v/>
      </c>
      <c r="F23" s="356" t="str">
        <f t="shared" si="31"/>
        <v>Bajuwaren München 1</v>
      </c>
      <c r="G23" s="357" t="str">
        <f t="shared" si="31"/>
        <v/>
      </c>
      <c r="H23" s="356" t="str">
        <f t="shared" si="31"/>
        <v>SG DJK Rimpar</v>
      </c>
      <c r="I23" s="357" t="str">
        <f t="shared" si="31"/>
        <v/>
      </c>
      <c r="J23" s="356" t="str">
        <f t="shared" si="31"/>
        <v>Schanzer Ingolstadt 1</v>
      </c>
      <c r="K23" s="357" t="str">
        <f t="shared" si="31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RW Lichtenhof Stein 1</v>
      </c>
      <c r="O23" s="357" t="str">
        <f t="shared" si="32"/>
        <v/>
      </c>
      <c r="P23" s="356" t="str">
        <f t="shared" si="32"/>
        <v>SG Rottendorf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BK München 3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BC EMAX Unterföhring 2</v>
      </c>
      <c r="AD23" s="357"/>
      <c r="AE23" s="356" t="str">
        <f>VLOOKUP(AE22,Schlüssel!$A$5:$K$14,2)</f>
        <v>Bajuwaren München 1</v>
      </c>
      <c r="AF23" s="357"/>
      <c r="AG23" s="356" t="str">
        <f>VLOOKUP(AG22,Schlüssel!$A$5:$K$14,2)</f>
        <v>SG DJK Rimpar</v>
      </c>
      <c r="AH23" s="357"/>
      <c r="AI23" s="356" t="str">
        <f>VLOOKUP(AI22,Schlüssel!$A$5:$K$14,2)</f>
        <v>Schanzer Ingolstadt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RW Lichtenhof Stein 1</v>
      </c>
      <c r="AN23" s="357"/>
      <c r="AO23" s="356" t="str">
        <f>VLOOKUP(AO22,Schlüssel!$A$5:$K$14,2)</f>
        <v>SG Rottendorf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BK München 3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205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171</v>
      </c>
      <c r="K25" s="360" t="str">
        <f>IF(AJ25=0,"",AJ25)</f>
        <v/>
      </c>
      <c r="L25" s="360">
        <f>IF(AK25=301,"",AK25)</f>
        <v>192</v>
      </c>
      <c r="M25" s="360" t="str">
        <f>IF(AL25=0,"",AL25)</f>
        <v/>
      </c>
      <c r="N25" s="360">
        <f>IF(AM25=301,"",AM25)</f>
        <v>187</v>
      </c>
      <c r="O25" s="360" t="str">
        <f>IF(AN25=0,"",AN25)</f>
        <v/>
      </c>
      <c r="P25" s="360">
        <f>IF(AO25=301,"",AO25)</f>
        <v>149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164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205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171</v>
      </c>
      <c r="AJ25" s="367"/>
      <c r="AK25" s="366">
        <f>ABS(INDEX(AK:AK,MATCH(AK22,$AA:$AA,0)+5)+INDEX(AK:AK,MATCH(AK22,$AA:$AA,0)+6)+INDEX(AK:AK,MATCH(AK22,$AA:$AA,0)+7))</f>
        <v>192</v>
      </c>
      <c r="AL25" s="367"/>
      <c r="AM25" s="366">
        <f>ABS(INDEX(AM:AM,MATCH(AM22,$AA:$AA,0)+5)+INDEX(AM:AM,MATCH(AM22,$AA:$AA,0)+6)+INDEX(AM:AM,MATCH(AM22,$AA:$AA,0)+7))</f>
        <v>187</v>
      </c>
      <c r="AN25" s="367"/>
      <c r="AO25" s="366">
        <f>ABS(INDEX(AO:AO,MATCH(AO22,$AA:$AA,0)+5)+INDEX(AO:AO,MATCH(AO22,$AA:$AA,0)+6)+INDEX(AO:AO,MATCH(AO22,$AA:$AA,0)+7))</f>
        <v>149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164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169</v>
      </c>
      <c r="E26" s="360" t="str">
        <f>IF(AD26=0,"",AD26)</f>
        <v/>
      </c>
      <c r="F26" s="360">
        <f>IF(AE26=301,"",AE26)</f>
        <v>223</v>
      </c>
      <c r="G26" s="360" t="str">
        <f>IF(AF26=0,"",AF26)</f>
        <v/>
      </c>
      <c r="H26" s="360">
        <f>IF(AG26=301,"",AG26)</f>
        <v>223</v>
      </c>
      <c r="I26" s="360" t="str">
        <f>IF(AH26=0,"",AH26)</f>
        <v/>
      </c>
      <c r="J26" s="360">
        <f>IF(AI26=301,"",AI26)</f>
        <v>176</v>
      </c>
      <c r="K26" s="360" t="str">
        <f>IF(AJ26=0,"",AJ26)</f>
        <v/>
      </c>
      <c r="L26" s="360">
        <f>IF(AK26=301,"",AK26)</f>
        <v>154</v>
      </c>
      <c r="M26" s="360" t="str">
        <f>IF(AL26=0,"",AL26)</f>
        <v/>
      </c>
      <c r="N26" s="360">
        <f>IF(AM26=301,"",AM26)</f>
        <v>157</v>
      </c>
      <c r="O26" s="360" t="str">
        <f>IF(AN26=0,"",AN26)</f>
        <v/>
      </c>
      <c r="P26" s="360">
        <f>IF(AO26=301,"",AO26)</f>
        <v>235</v>
      </c>
      <c r="Q26" s="360" t="str">
        <f>IF(AP26=0,"",AP26)</f>
        <v/>
      </c>
      <c r="R26" s="360">
        <f>IF(AQ26=301,"",AQ26)</f>
        <v>178</v>
      </c>
      <c r="S26" s="360" t="str">
        <f>IF(AR26=0,"",AR26)</f>
        <v/>
      </c>
      <c r="T26" s="360">
        <f>IF(AS26=301,"",AS26)</f>
        <v>158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169</v>
      </c>
      <c r="AD26" s="365"/>
      <c r="AE26" s="364">
        <f>ABS(INDEX(AE:AE,MATCH(AE22,$AA:$AA,0)+8)+INDEX(AE:AE,MATCH(AE22,$AA:$AA,0)+9)+INDEX(AE:AE,MATCH(AE22,$AA:$AA,0)+10))</f>
        <v>223</v>
      </c>
      <c r="AF26" s="365"/>
      <c r="AG26" s="364">
        <f>ABS(INDEX(AG:AG,MATCH(AG22,$AA:$AA,0)+8)+INDEX(AG:AG,MATCH(AG22,$AA:$AA,0)+9)+INDEX(AG:AG,MATCH(AG22,$AA:$AA,0)+10))</f>
        <v>223</v>
      </c>
      <c r="AH26" s="365"/>
      <c r="AI26" s="364">
        <f>ABS(INDEX(AI:AI,MATCH(AI22,$AA:$AA,0)+8)+INDEX(AI:AI,MATCH(AI22,$AA:$AA,0)+9)+INDEX(AI:AI,MATCH(AI22,$AA:$AA,0)+10))</f>
        <v>176</v>
      </c>
      <c r="AJ26" s="365"/>
      <c r="AK26" s="364">
        <f>ABS(INDEX(AK:AK,MATCH(AK22,$AA:$AA,0)+8)+INDEX(AK:AK,MATCH(AK22,$AA:$AA,0)+9)+INDEX(AK:AK,MATCH(AK22,$AA:$AA,0)+10))</f>
        <v>154</v>
      </c>
      <c r="AL26" s="365"/>
      <c r="AM26" s="364">
        <f>ABS(INDEX(AM:AM,MATCH(AM22,$AA:$AA,0)+8)+INDEX(AM:AM,MATCH(AM22,$AA:$AA,0)+9)+INDEX(AM:AM,MATCH(AM22,$AA:$AA,0)+10))</f>
        <v>157</v>
      </c>
      <c r="AN26" s="365"/>
      <c r="AO26" s="364">
        <f>ABS(INDEX(AO:AO,MATCH(AO22,$AA:$AA,0)+8)+INDEX(AO:AO,MATCH(AO22,$AA:$AA,0)+9)+INDEX(AO:AO,MATCH(AO22,$AA:$AA,0)+10))</f>
        <v>235</v>
      </c>
      <c r="AP26" s="365"/>
      <c r="AQ26" s="364">
        <f>ABS(INDEX(AQ:AQ,MATCH(AQ22,$AA:$AA,0)+8)+INDEX(AQ:AQ,MATCH(AQ22,$AA:$AA,0)+9)+INDEX(AQ:AQ,MATCH(AQ22,$AA:$AA,0)+10))</f>
        <v>178</v>
      </c>
      <c r="AR26" s="365"/>
      <c r="AS26" s="364">
        <f>ABS(INDEX(AS:AS,MATCH(AS22,$AA:$AA,0)+8)+INDEX(AS:AS,MATCH(AS22,$AA:$AA,0)+9)+INDEX(AS:AS,MATCH(AS22,$AA:$AA,0)+10))</f>
        <v>158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236</v>
      </c>
      <c r="E27" s="360" t="str">
        <f>IF(AD27=0,"",AD27)</f>
        <v/>
      </c>
      <c r="F27" s="360">
        <f>IF(AE27=301,"",AE27)</f>
        <v>189</v>
      </c>
      <c r="G27" s="360" t="str">
        <f>IF(AF27=0,"",AF27)</f>
        <v/>
      </c>
      <c r="H27" s="360">
        <f>IF(AG27=301,"",AG27)</f>
        <v>225</v>
      </c>
      <c r="I27" s="360" t="str">
        <f>IF(AH27=0,"",AH27)</f>
        <v/>
      </c>
      <c r="J27" s="360">
        <f>IF(AI27=301,"",AI27)</f>
        <v>224</v>
      </c>
      <c r="K27" s="360" t="str">
        <f>IF(AJ27=0,"",AJ27)</f>
        <v/>
      </c>
      <c r="L27" s="360">
        <f>IF(AK27=301,"",AK27)</f>
        <v>173</v>
      </c>
      <c r="M27" s="360" t="str">
        <f>IF(AL27=0,"",AL27)</f>
        <v/>
      </c>
      <c r="N27" s="360">
        <f>IF(AM27=301,"",AM27)</f>
        <v>180</v>
      </c>
      <c r="O27" s="360" t="str">
        <f>IF(AN27=0,"",AN27)</f>
        <v/>
      </c>
      <c r="P27" s="360">
        <f>IF(AO27=301,"",AO27)</f>
        <v>175</v>
      </c>
      <c r="Q27" s="360" t="str">
        <f>IF(AP27=0,"",AP27)</f>
        <v/>
      </c>
      <c r="R27" s="360">
        <f>IF(AQ27=301,"",AQ27)</f>
        <v>170</v>
      </c>
      <c r="S27" s="360" t="str">
        <f>IF(AR27=0,"",AR27)</f>
        <v/>
      </c>
      <c r="T27" s="360">
        <f>IF(AS27=301,"",AS27)</f>
        <v>166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236</v>
      </c>
      <c r="AD27" s="365"/>
      <c r="AE27" s="364">
        <f>ABS(INDEX(AE:AE,MATCH(AE22,$AA:$AA,0)+11)+INDEX(AE:AE,MATCH(AE22,$AA:$AA,0)+12)+INDEX(AE:AE,MATCH(AE22,$AA:$AA,0)+13))</f>
        <v>189</v>
      </c>
      <c r="AF27" s="365"/>
      <c r="AG27" s="364">
        <f>ABS(INDEX(AG:AG,MATCH(AG22,$AA:$AA,0)+11)+INDEX(AG:AG,MATCH(AG22,$AA:$AA,0)+12)+INDEX(AG:AG,MATCH(AG22,$AA:$AA,0)+13))</f>
        <v>225</v>
      </c>
      <c r="AH27" s="365"/>
      <c r="AI27" s="364">
        <f>ABS(INDEX(AI:AI,MATCH(AI22,$AA:$AA,0)+11)+INDEX(AI:AI,MATCH(AI22,$AA:$AA,0)+12)+INDEX(AI:AI,MATCH(AI22,$AA:$AA,0)+13))</f>
        <v>224</v>
      </c>
      <c r="AJ27" s="365"/>
      <c r="AK27" s="364">
        <f>ABS(INDEX(AK:AK,MATCH(AK22,$AA:$AA,0)+11)+INDEX(AK:AK,MATCH(AK22,$AA:$AA,0)+12)+INDEX(AK:AK,MATCH(AK22,$AA:$AA,0)+13))</f>
        <v>173</v>
      </c>
      <c r="AL27" s="365"/>
      <c r="AM27" s="364">
        <f>ABS(INDEX(AM:AM,MATCH(AM22,$AA:$AA,0)+11)+INDEX(AM:AM,MATCH(AM22,$AA:$AA,0)+12)+INDEX(AM:AM,MATCH(AM22,$AA:$AA,0)+13))</f>
        <v>180</v>
      </c>
      <c r="AN27" s="365"/>
      <c r="AO27" s="364">
        <f>ABS(INDEX(AO:AO,MATCH(AO22,$AA:$AA,0)+11)+INDEX(AO:AO,MATCH(AO22,$AA:$AA,0)+12)+INDEX(AO:AO,MATCH(AO22,$AA:$AA,0)+13))</f>
        <v>175</v>
      </c>
      <c r="AP27" s="365"/>
      <c r="AQ27" s="364">
        <f>ABS(INDEX(AQ:AQ,MATCH(AQ22,$AA:$AA,0)+11)+INDEX(AQ:AQ,MATCH(AQ22,$AA:$AA,0)+12)+INDEX(AQ:AQ,MATCH(AQ22,$AA:$AA,0)+13))</f>
        <v>170</v>
      </c>
      <c r="AR27" s="365"/>
      <c r="AS27" s="364">
        <f>ABS(INDEX(AS:AS,MATCH(AS22,$AA:$AA,0)+11)+INDEX(AS:AS,MATCH(AS22,$AA:$AA,0)+12)+INDEX(AS:AS,MATCH(AS22,$AA:$AA,0)+13))</f>
        <v>166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170</v>
      </c>
      <c r="E28" s="360" t="str">
        <f>IF(AD28=0,"",AD28)</f>
        <v/>
      </c>
      <c r="F28" s="360">
        <f>IF(AE28=301,"",AE28)</f>
        <v>167</v>
      </c>
      <c r="G28" s="360" t="str">
        <f>IF(AF28=0,"",AF28)</f>
        <v/>
      </c>
      <c r="H28" s="360">
        <f>IF(AG28=301,"",AG28)</f>
        <v>215</v>
      </c>
      <c r="I28" s="360" t="str">
        <f>IF(AH28=0,"",AH28)</f>
        <v/>
      </c>
      <c r="J28" s="360">
        <f>IF(AI28=301,"",AI28)</f>
        <v>220</v>
      </c>
      <c r="K28" s="360" t="str">
        <f>IF(AJ28=0,"",AJ28)</f>
        <v/>
      </c>
      <c r="L28" s="360">
        <f>IF(AK28=301,"",AK28)</f>
        <v>221</v>
      </c>
      <c r="M28" s="360" t="str">
        <f>IF(AL28=0,"",AL28)</f>
        <v/>
      </c>
      <c r="N28" s="360">
        <f>IF(AM28=301,"",AM28)</f>
        <v>195</v>
      </c>
      <c r="O28" s="360" t="str">
        <f>IF(AN28=0,"",AN28)</f>
        <v/>
      </c>
      <c r="P28" s="360">
        <f>IF(AO28=301,"",AO28)</f>
        <v>219</v>
      </c>
      <c r="Q28" s="360" t="str">
        <f>IF(AP28=0,"",AP28)</f>
        <v/>
      </c>
      <c r="R28" s="360">
        <f>IF(AQ28=301,"",AQ28)</f>
        <v>268</v>
      </c>
      <c r="S28" s="360" t="str">
        <f>IF(AR28=0,"",AR28)</f>
        <v/>
      </c>
      <c r="T28" s="360">
        <f>IF(AS28=301,"",AS28)</f>
        <v>202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170</v>
      </c>
      <c r="AD28" s="365"/>
      <c r="AE28" s="364">
        <f>ABS(INDEX(AE:AE,MATCH(AE22,$AA:$AA,0)+14)+INDEX(AE:AE,MATCH(AE22,$AA:$AA,0)+15)+INDEX(AE:AE,MATCH(AE22,$AA:$AA,0)+16))</f>
        <v>167</v>
      </c>
      <c r="AF28" s="365"/>
      <c r="AG28" s="364">
        <f>ABS(INDEX(AG:AG,MATCH(AG22,$AA:$AA,0)+14)+INDEX(AG:AG,MATCH(AG22,$AA:$AA,0)+15)+INDEX(AG:AG,MATCH(AG22,$AA:$AA,0)+16))</f>
        <v>215</v>
      </c>
      <c r="AH28" s="365"/>
      <c r="AI28" s="364">
        <f>ABS(INDEX(AI:AI,MATCH(AI22,$AA:$AA,0)+14)+INDEX(AI:AI,MATCH(AI22,$AA:$AA,0)+15)+INDEX(AI:AI,MATCH(AI22,$AA:$AA,0)+16))</f>
        <v>220</v>
      </c>
      <c r="AJ28" s="365"/>
      <c r="AK28" s="364">
        <f>ABS(INDEX(AK:AK,MATCH(AK22,$AA:$AA,0)+14)+INDEX(AK:AK,MATCH(AK22,$AA:$AA,0)+15)+INDEX(AK:AK,MATCH(AK22,$AA:$AA,0)+16))</f>
        <v>221</v>
      </c>
      <c r="AL28" s="365"/>
      <c r="AM28" s="364">
        <f>ABS(INDEX(AM:AM,MATCH(AM22,$AA:$AA,0)+14)+INDEX(AM:AM,MATCH(AM22,$AA:$AA,0)+15)+INDEX(AM:AM,MATCH(AM22,$AA:$AA,0)+16))</f>
        <v>195</v>
      </c>
      <c r="AN28" s="365"/>
      <c r="AO28" s="364">
        <f>ABS(INDEX(AO:AO,MATCH(AO22,$AA:$AA,0)+14)+INDEX(AO:AO,MATCH(AO22,$AA:$AA,0)+15)+INDEX(AO:AO,MATCH(AO22,$AA:$AA,0)+16))</f>
        <v>219</v>
      </c>
      <c r="AP28" s="365"/>
      <c r="AQ28" s="364">
        <f>ABS(INDEX(AQ:AQ,MATCH(AQ22,$AA:$AA,0)+14)+INDEX(AQ:AQ,MATCH(AQ22,$AA:$AA,0)+15)+INDEX(AQ:AQ,MATCH(AQ22,$AA:$AA,0)+16))</f>
        <v>268</v>
      </c>
      <c r="AR28" s="365"/>
      <c r="AS28" s="364">
        <f>ABS(INDEX(AS:AS,MATCH(AS22,$AA:$AA,0)+14)+INDEX(AS:AS,MATCH(AS22,$AA:$AA,0)+15)+INDEX(AS:AS,MATCH(AS22,$AA:$AA,0)+16))</f>
        <v>202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728</v>
      </c>
      <c r="E29" s="363" t="str">
        <f>IF(AD29=0,"",AD29)</f>
        <v/>
      </c>
      <c r="F29" s="363">
        <f>IF(AE29=1505,"",AE29)</f>
        <v>784</v>
      </c>
      <c r="G29" s="363" t="str">
        <f>IF(AF29=0,"",AF29)</f>
        <v/>
      </c>
      <c r="H29" s="363">
        <f>IF(AG29=1505,"",AG29)</f>
        <v>843</v>
      </c>
      <c r="I29" s="363" t="str">
        <f>IF(AH29=0,"",AH29)</f>
        <v/>
      </c>
      <c r="J29" s="363">
        <f>IF(AI29=1505,"",AI29)</f>
        <v>791</v>
      </c>
      <c r="K29" s="363" t="str">
        <f>IF(AJ29=0,"",AJ29)</f>
        <v/>
      </c>
      <c r="L29" s="363">
        <f>IF(AK29=1505,"",AK29)</f>
        <v>740</v>
      </c>
      <c r="M29" s="363" t="str">
        <f>IF(AL29=0,"",AL29)</f>
        <v/>
      </c>
      <c r="N29" s="363">
        <f>IF(AM29=1505,"",AM29)</f>
        <v>719</v>
      </c>
      <c r="O29" s="363" t="str">
        <f>IF(AN29=0,"",AN29)</f>
        <v/>
      </c>
      <c r="P29" s="363">
        <f>IF(AO29=1505,"",AO29)</f>
        <v>778</v>
      </c>
      <c r="Q29" s="363" t="str">
        <f>IF(AP29=0,"",AP29)</f>
        <v/>
      </c>
      <c r="R29" s="363">
        <f>IF(AQ29=1505,"",AQ29)</f>
        <v>800</v>
      </c>
      <c r="S29" s="363" t="str">
        <f>IF(AR29=0,"",AR29)</f>
        <v/>
      </c>
      <c r="T29" s="363">
        <f>IF(AS29=1505,"",AS29)</f>
        <v>690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728</v>
      </c>
      <c r="AD29" s="345"/>
      <c r="AE29" s="344">
        <f>SUM(AE25:AE28)</f>
        <v>784</v>
      </c>
      <c r="AF29" s="345"/>
      <c r="AG29" s="344">
        <f>SUM(AG25:AG28)</f>
        <v>843</v>
      </c>
      <c r="AH29" s="345"/>
      <c r="AI29" s="344">
        <f>SUM(AI25:AI28)</f>
        <v>791</v>
      </c>
      <c r="AJ29" s="345"/>
      <c r="AK29" s="344">
        <f>SUM(AK25:AK28)</f>
        <v>740</v>
      </c>
      <c r="AL29" s="345"/>
      <c r="AM29" s="344">
        <f>SUM(AM25:AM28)</f>
        <v>719</v>
      </c>
      <c r="AN29" s="345"/>
      <c r="AO29" s="344">
        <f>SUM(AO25:AO28)</f>
        <v>778</v>
      </c>
      <c r="AP29" s="345"/>
      <c r="AQ29" s="344">
        <f>SUM(AQ25:AQ28)</f>
        <v>800</v>
      </c>
      <c r="AR29" s="345"/>
      <c r="AS29" s="344">
        <f>SUM(AS25:AS28)</f>
        <v>690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6">
        <f>IF(AD37="","",AD37)</f>
        <v>0</v>
      </c>
      <c r="F37" s="75">
        <f t="shared" ref="F37:F50" si="34">IF(AE37=0,"",AE37)</f>
        <v>205</v>
      </c>
      <c r="G37" s="346">
        <f>IF(AF37="","",AF37)</f>
        <v>1</v>
      </c>
      <c r="H37" s="75">
        <f t="shared" ref="H37:H50" si="35">IF(AG37=0,"",AG37)</f>
        <v>215</v>
      </c>
      <c r="I37" s="346">
        <f>IF(AH37="","",AH37)</f>
        <v>0</v>
      </c>
      <c r="J37" s="75">
        <f t="shared" ref="J37:J50" si="36">IF(AI37=0,"",AI37)</f>
        <v>166</v>
      </c>
      <c r="K37" s="346">
        <f>IF(AJ37="","",AJ37)</f>
        <v>0</v>
      </c>
      <c r="L37" s="75">
        <f t="shared" ref="L37:L50" si="37">IF(AK37=0,"",AK37)</f>
        <v>201</v>
      </c>
      <c r="M37" s="346">
        <f>IF(AL37="","",AL37)</f>
        <v>1</v>
      </c>
      <c r="N37" s="75">
        <f>IF(AM37=0,"",AM37)</f>
        <v>211</v>
      </c>
      <c r="O37" s="346">
        <f>IF(AN37="","",AN37)</f>
        <v>0</v>
      </c>
      <c r="P37" s="75">
        <f t="shared" ref="P37:P50" si="38">IF(AO37=0,"",AO37)</f>
        <v>140</v>
      </c>
      <c r="Q37" s="346">
        <f>IF(AP37="","",AP37)</f>
        <v>0</v>
      </c>
      <c r="R37" s="75">
        <f t="shared" ref="R37:R50" si="39">IF(AQ37=0,"",AQ37)</f>
        <v>179</v>
      </c>
      <c r="S37" s="346">
        <f>IF(AR37="","",AR37)</f>
        <v>0</v>
      </c>
      <c r="T37" s="75">
        <f t="shared" ref="T37:T50" si="40">IF(AS37=0,"",AS37)</f>
        <v>171</v>
      </c>
      <c r="U37" s="346">
        <f>IF(AT37="","",AT37)</f>
        <v>0</v>
      </c>
      <c r="V37" s="75">
        <f t="shared" ref="V37:V50" si="41">IF(AU37=0,"",AU37)</f>
        <v>1708</v>
      </c>
      <c r="W37" s="346">
        <f>IF(AV37="","",AV37)</f>
        <v>2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">
      <c r="A40" s="374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6">
        <f>IF(AD40="","",AD40)</f>
        <v>0</v>
      </c>
      <c r="F40" s="75" t="str">
        <f t="shared" si="34"/>
        <v/>
      </c>
      <c r="G40" s="346">
        <f>IF(AF40="","",AF40)</f>
        <v>1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1</v>
      </c>
      <c r="L40" s="75" t="str">
        <f t="shared" si="37"/>
        <v/>
      </c>
      <c r="M40" s="346">
        <f>IF(AL40="","",AL40)</f>
        <v>1</v>
      </c>
      <c r="N40" s="75" t="str">
        <f t="shared" si="54"/>
        <v/>
      </c>
      <c r="O40" s="346">
        <f>IF(AN40="","",AN40)</f>
        <v>1</v>
      </c>
      <c r="P40" s="75">
        <f t="shared" si="38"/>
        <v>150</v>
      </c>
      <c r="Q40" s="346">
        <f>IF(AP40="","",AP40)</f>
        <v>1</v>
      </c>
      <c r="R40" s="75">
        <f t="shared" si="39"/>
        <v>138</v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>
        <f t="shared" si="41"/>
        <v>409</v>
      </c>
      <c r="W40" s="346">
        <f>IF(AV40="","",AV40)</f>
        <v>5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">
      <c r="A41" s="375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7"/>
      <c r="F41" s="78">
        <f t="shared" si="34"/>
        <v>223</v>
      </c>
      <c r="G41" s="347"/>
      <c r="H41" s="78">
        <f t="shared" si="35"/>
        <v>171</v>
      </c>
      <c r="I41" s="347"/>
      <c r="J41" s="78">
        <f t="shared" si="36"/>
        <v>150</v>
      </c>
      <c r="K41" s="347"/>
      <c r="L41" s="78">
        <f t="shared" si="37"/>
        <v>169</v>
      </c>
      <c r="M41" s="347"/>
      <c r="N41" s="78">
        <f t="shared" si="54"/>
        <v>160</v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>
        <f t="shared" si="40"/>
        <v>199</v>
      </c>
      <c r="U41" s="347"/>
      <c r="V41" s="78">
        <f t="shared" si="41"/>
        <v>1072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">
      <c r="A43" s="374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6">
        <f>IF(AD43="","",AD43)</f>
        <v>1</v>
      </c>
      <c r="F43" s="75">
        <f t="shared" si="34"/>
        <v>189</v>
      </c>
      <c r="G43" s="346">
        <f>IF(AF43="","",AF43)</f>
        <v>0</v>
      </c>
      <c r="H43" s="75">
        <f t="shared" si="35"/>
        <v>235</v>
      </c>
      <c r="I43" s="346">
        <f>IF(AH43="","",AH43)</f>
        <v>1</v>
      </c>
      <c r="J43" s="75">
        <f t="shared" si="36"/>
        <v>203</v>
      </c>
      <c r="K43" s="346">
        <f>IF(AJ43="","",AJ43)</f>
        <v>1</v>
      </c>
      <c r="L43" s="75">
        <f t="shared" si="37"/>
        <v>213</v>
      </c>
      <c r="M43" s="346">
        <f>IF(AL43="","",AL43)</f>
        <v>0</v>
      </c>
      <c r="N43" s="75">
        <f t="shared" si="54"/>
        <v>161</v>
      </c>
      <c r="O43" s="346">
        <f>IF(AN43="","",AN43)</f>
        <v>0</v>
      </c>
      <c r="P43" s="75">
        <f t="shared" si="38"/>
        <v>237</v>
      </c>
      <c r="Q43" s="346">
        <f>IF(AP43="","",AP43)</f>
        <v>1</v>
      </c>
      <c r="R43" s="75">
        <f t="shared" si="39"/>
        <v>169</v>
      </c>
      <c r="S43" s="346">
        <f>IF(AR43="","",AR43)</f>
        <v>0</v>
      </c>
      <c r="T43" s="75">
        <f t="shared" si="40"/>
        <v>209</v>
      </c>
      <c r="U43" s="346">
        <f>IF(AT43="","",AT43)</f>
        <v>1</v>
      </c>
      <c r="V43" s="75">
        <f t="shared" si="41"/>
        <v>1858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">
      <c r="A46" s="374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6">
        <f>IF(AD46="","",AD46)</f>
        <v>1</v>
      </c>
      <c r="F46" s="75">
        <f t="shared" si="34"/>
        <v>167</v>
      </c>
      <c r="G46" s="346">
        <f>IF(AF46="","",AF46)</f>
        <v>0</v>
      </c>
      <c r="H46" s="75">
        <f t="shared" si="35"/>
        <v>175</v>
      </c>
      <c r="I46" s="346">
        <f>IF(AH46="","",AH46)</f>
        <v>0</v>
      </c>
      <c r="J46" s="75">
        <f t="shared" si="36"/>
        <v>155</v>
      </c>
      <c r="K46" s="346">
        <f>IF(AJ46="","",AJ46)</f>
        <v>0</v>
      </c>
      <c r="L46" s="75">
        <f t="shared" si="37"/>
        <v>266</v>
      </c>
      <c r="M46" s="346">
        <f>IF(AL46="","",AL46)</f>
        <v>1</v>
      </c>
      <c r="N46" s="75">
        <f t="shared" si="54"/>
        <v>213</v>
      </c>
      <c r="O46" s="346">
        <f>IF(AN46="","",AN46)</f>
        <v>1</v>
      </c>
      <c r="P46" s="75">
        <f t="shared" si="38"/>
        <v>165</v>
      </c>
      <c r="Q46" s="346">
        <f>IF(AP46="","",AP46)</f>
        <v>1</v>
      </c>
      <c r="R46" s="75">
        <f t="shared" si="39"/>
        <v>174</v>
      </c>
      <c r="S46" s="346">
        <f>IF(AR46="","",AR46)</f>
        <v>0</v>
      </c>
      <c r="T46" s="75">
        <f t="shared" si="40"/>
        <v>146</v>
      </c>
      <c r="U46" s="346">
        <f>IF(AT46="","",AT46)</f>
        <v>0</v>
      </c>
      <c r="V46" s="75">
        <f t="shared" si="41"/>
        <v>1657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Bowlinghaus Bamberg 1</v>
      </c>
      <c r="E53" s="357" t="str">
        <f t="shared" si="67"/>
        <v/>
      </c>
      <c r="F53" s="356" t="str">
        <f t="shared" si="67"/>
        <v>BC Comet Nürnberg</v>
      </c>
      <c r="G53" s="357" t="str">
        <f t="shared" si="67"/>
        <v/>
      </c>
      <c r="H53" s="356" t="str">
        <f t="shared" si="67"/>
        <v>High Roller Rosenheim 1</v>
      </c>
      <c r="I53" s="357" t="str">
        <f t="shared" si="67"/>
        <v/>
      </c>
      <c r="J53" s="356" t="str">
        <f t="shared" si="67"/>
        <v>RW Lichtenhof Stein 1</v>
      </c>
      <c r="K53" s="357" t="str">
        <f t="shared" si="67"/>
        <v/>
      </c>
      <c r="L53" s="356" t="str">
        <f t="shared" si="67"/>
        <v>BK München 3</v>
      </c>
      <c r="M53" s="357" t="str">
        <f t="shared" si="67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SG Rottendorf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Bowlinghaus Bamberg 1</v>
      </c>
      <c r="AD53" s="357"/>
      <c r="AE53" s="356" t="str">
        <f>VLOOKUP(AE52,Schlüssel!$A$5:$K$14,2)</f>
        <v>BC Comet Nürnberg</v>
      </c>
      <c r="AF53" s="357"/>
      <c r="AG53" s="356" t="str">
        <f>VLOOKUP(AG52,Schlüssel!$A$5:$K$14,2)</f>
        <v>High Roller Rosenheim 1</v>
      </c>
      <c r="AH53" s="357"/>
      <c r="AI53" s="356" t="str">
        <f>VLOOKUP(AI52,Schlüssel!$A$5:$K$14,2)</f>
        <v>RW Lichtenhof Stein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SG Rottendorf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221</v>
      </c>
      <c r="E55" s="360" t="str">
        <f>IF(AD55=0,"",AD55)</f>
        <v/>
      </c>
      <c r="F55" s="360">
        <f>IF(AE55=301,"",AE55)</f>
        <v>186</v>
      </c>
      <c r="G55" s="360" t="str">
        <f>IF(AF55=0,"",AF55)</f>
        <v/>
      </c>
      <c r="H55" s="360">
        <f>IF(AG55=301,"",AG55)</f>
        <v>220</v>
      </c>
      <c r="I55" s="360" t="str">
        <f>IF(AH55=0,"",AH55)</f>
        <v/>
      </c>
      <c r="J55" s="360">
        <f>IF(AI55=301,"",AI55)</f>
        <v>181</v>
      </c>
      <c r="K55" s="360" t="str">
        <f>IF(AJ55=0,"",AJ55)</f>
        <v/>
      </c>
      <c r="L55" s="360">
        <f>IF(AK55=301,"",AK55)</f>
        <v>192</v>
      </c>
      <c r="M55" s="360" t="str">
        <f>IF(AL55=0,"",AL55)</f>
        <v/>
      </c>
      <c r="N55" s="360">
        <f>IF(AM55=301,"",AM55)</f>
        <v>220</v>
      </c>
      <c r="O55" s="360" t="str">
        <f>IF(AN55=0,"",AN55)</f>
        <v/>
      </c>
      <c r="P55" s="360">
        <f>IF(AO55=301,"",AO55)</f>
        <v>198</v>
      </c>
      <c r="Q55" s="360" t="str">
        <f>IF(AP55=0,"",AP55)</f>
        <v/>
      </c>
      <c r="R55" s="360">
        <f>IF(AQ55=301,"",AQ55)</f>
        <v>227</v>
      </c>
      <c r="S55" s="360" t="str">
        <f>IF(AR55=0,"",AR55)</f>
        <v/>
      </c>
      <c r="T55" s="360">
        <f>IF(AS55=301,"",AS55)</f>
        <v>222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221</v>
      </c>
      <c r="AD55" s="367"/>
      <c r="AE55" s="366">
        <f>ABS(INDEX(AE:AE,MATCH(AE52,$AA:$AA,0)+5)+INDEX(AE:AE,MATCH(AE52,$AA:$AA,0)+6)+INDEX(AE:AE,MATCH(AE52,$AA:$AA,0)+7))</f>
        <v>186</v>
      </c>
      <c r="AF55" s="367"/>
      <c r="AG55" s="366">
        <f>ABS(INDEX(AG:AG,MATCH(AG52,$AA:$AA,0)+5)+INDEX(AG:AG,MATCH(AG52,$AA:$AA,0)+6)+INDEX(AG:AG,MATCH(AG52,$AA:$AA,0)+7))</f>
        <v>220</v>
      </c>
      <c r="AH55" s="367"/>
      <c r="AI55" s="366">
        <f>ABS(INDEX(AI:AI,MATCH(AI52,$AA:$AA,0)+5)+INDEX(AI:AI,MATCH(AI52,$AA:$AA,0)+6)+INDEX(AI:AI,MATCH(AI52,$AA:$AA,0)+7))</f>
        <v>181</v>
      </c>
      <c r="AJ55" s="367"/>
      <c r="AK55" s="366">
        <f>ABS(INDEX(AK:AK,MATCH(AK52,$AA:$AA,0)+5)+INDEX(AK:AK,MATCH(AK52,$AA:$AA,0)+6)+INDEX(AK:AK,MATCH(AK52,$AA:$AA,0)+7))</f>
        <v>192</v>
      </c>
      <c r="AL55" s="367"/>
      <c r="AM55" s="366">
        <f>ABS(INDEX(AM:AM,MATCH(AM52,$AA:$AA,0)+5)+INDEX(AM:AM,MATCH(AM52,$AA:$AA,0)+6)+INDEX(AM:AM,MATCH(AM52,$AA:$AA,0)+7))</f>
        <v>220</v>
      </c>
      <c r="AN55" s="367"/>
      <c r="AO55" s="366">
        <f>ABS(INDEX(AO:AO,MATCH(AO52,$AA:$AA,0)+5)+INDEX(AO:AO,MATCH(AO52,$AA:$AA,0)+6)+INDEX(AO:AO,MATCH(AO52,$AA:$AA,0)+7))</f>
        <v>198</v>
      </c>
      <c r="AP55" s="367"/>
      <c r="AQ55" s="366">
        <f>ABS(INDEX(AQ:AQ,MATCH(AQ52,$AA:$AA,0)+5)+INDEX(AQ:AQ,MATCH(AQ52,$AA:$AA,0)+6)+INDEX(AQ:AQ,MATCH(AQ52,$AA:$AA,0)+7))</f>
        <v>227</v>
      </c>
      <c r="AR55" s="367"/>
      <c r="AS55" s="366">
        <f>ABS(INDEX(AS:AS,MATCH(AS52,$AA:$AA,0)+5)+INDEX(AS:AS,MATCH(AS52,$AA:$AA,0)+6)+INDEX(AS:AS,MATCH(AS52,$AA:$AA,0)+7))</f>
        <v>222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214</v>
      </c>
      <c r="E56" s="360" t="str">
        <f>IF(AD56=0,"",AD56)</f>
        <v/>
      </c>
      <c r="F56" s="360">
        <f>IF(AE56=301,"",AE56)</f>
        <v>214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137</v>
      </c>
      <c r="K56" s="360" t="str">
        <f>IF(AJ56=0,"",AJ56)</f>
        <v/>
      </c>
      <c r="L56" s="360">
        <f>IF(AK56=301,"",AK56)</f>
        <v>163</v>
      </c>
      <c r="M56" s="360" t="str">
        <f>IF(AL56=0,"",AL56)</f>
        <v/>
      </c>
      <c r="N56" s="360">
        <f>IF(AM56=301,"",AM56)</f>
        <v>154</v>
      </c>
      <c r="O56" s="360" t="str">
        <f>IF(AN56=0,"",AN56)</f>
        <v/>
      </c>
      <c r="P56" s="360">
        <f>IF(AO56=301,"",AO56)</f>
        <v>146</v>
      </c>
      <c r="Q56" s="360" t="str">
        <f>IF(AP56=0,"",AP56)</f>
        <v/>
      </c>
      <c r="R56" s="360">
        <f>IF(AQ56=301,"",AQ56)</f>
        <v>190</v>
      </c>
      <c r="S56" s="360" t="str">
        <f>IF(AR56=0,"",AR56)</f>
        <v/>
      </c>
      <c r="T56" s="360">
        <f>IF(AS56=301,"",AS56)</f>
        <v>214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214</v>
      </c>
      <c r="AD56" s="365"/>
      <c r="AE56" s="364">
        <f>ABS(INDEX(AE:AE,MATCH(AE52,$AA:$AA,0)+8)+INDEX(AE:AE,MATCH(AE52,$AA:$AA,0)+9)+INDEX(AE:AE,MATCH(AE52,$AA:$AA,0)+10))</f>
        <v>214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137</v>
      </c>
      <c r="AJ56" s="365"/>
      <c r="AK56" s="364">
        <f>ABS(INDEX(AK:AK,MATCH(AK52,$AA:$AA,0)+8)+INDEX(AK:AK,MATCH(AK52,$AA:$AA,0)+9)+INDEX(AK:AK,MATCH(AK52,$AA:$AA,0)+10))</f>
        <v>163</v>
      </c>
      <c r="AL56" s="365"/>
      <c r="AM56" s="364">
        <f>ABS(INDEX(AM:AM,MATCH(AM52,$AA:$AA,0)+8)+INDEX(AM:AM,MATCH(AM52,$AA:$AA,0)+9)+INDEX(AM:AM,MATCH(AM52,$AA:$AA,0)+10))</f>
        <v>154</v>
      </c>
      <c r="AN56" s="365"/>
      <c r="AO56" s="364">
        <f>ABS(INDEX(AO:AO,MATCH(AO52,$AA:$AA,0)+8)+INDEX(AO:AO,MATCH(AO52,$AA:$AA,0)+9)+INDEX(AO:AO,MATCH(AO52,$AA:$AA,0)+10))</f>
        <v>146</v>
      </c>
      <c r="AP56" s="365"/>
      <c r="AQ56" s="364">
        <f>ABS(INDEX(AQ:AQ,MATCH(AQ52,$AA:$AA,0)+8)+INDEX(AQ:AQ,MATCH(AQ52,$AA:$AA,0)+9)+INDEX(AQ:AQ,MATCH(AQ52,$AA:$AA,0)+10))</f>
        <v>190</v>
      </c>
      <c r="AR56" s="365"/>
      <c r="AS56" s="364">
        <f>ABS(INDEX(AS:AS,MATCH(AS52,$AA:$AA,0)+8)+INDEX(AS:AS,MATCH(AS52,$AA:$AA,0)+9)+INDEX(AS:AS,MATCH(AS52,$AA:$AA,0)+10))</f>
        <v>214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204</v>
      </c>
      <c r="E57" s="360" t="str">
        <f>IF(AD57=0,"",AD57)</f>
        <v/>
      </c>
      <c r="F57" s="360">
        <f>IF(AE57=301,"",AE57)</f>
        <v>209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141</v>
      </c>
      <c r="K57" s="360" t="str">
        <f>IF(AJ57=0,"",AJ57)</f>
        <v/>
      </c>
      <c r="L57" s="360">
        <f>IF(AK57=301,"",AK57)</f>
        <v>226</v>
      </c>
      <c r="M57" s="360" t="str">
        <f>IF(AL57=0,"",AL57)</f>
        <v/>
      </c>
      <c r="N57" s="360">
        <f>IF(AM57=301,"",AM57)</f>
        <v>181</v>
      </c>
      <c r="O57" s="360" t="str">
        <f>IF(AN57=0,"",AN57)</f>
        <v/>
      </c>
      <c r="P57" s="360">
        <f>IF(AO57=301,"",AO57)</f>
        <v>172</v>
      </c>
      <c r="Q57" s="360" t="str">
        <f>IF(AP57=0,"",AP57)</f>
        <v/>
      </c>
      <c r="R57" s="360">
        <f>IF(AQ57=301,"",AQ57)</f>
        <v>203</v>
      </c>
      <c r="S57" s="360" t="str">
        <f>IF(AR57=0,"",AR57)</f>
        <v/>
      </c>
      <c r="T57" s="360">
        <f>IF(AS57=301,"",AS57)</f>
        <v>178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204</v>
      </c>
      <c r="AD57" s="365"/>
      <c r="AE57" s="364">
        <f>ABS(INDEX(AE:AE,MATCH(AE52,$AA:$AA,0)+11)+INDEX(AE:AE,MATCH(AE52,$AA:$AA,0)+12)+INDEX(AE:AE,MATCH(AE52,$AA:$AA,0)+13))</f>
        <v>209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141</v>
      </c>
      <c r="AJ57" s="365"/>
      <c r="AK57" s="364">
        <f>ABS(INDEX(AK:AK,MATCH(AK52,$AA:$AA,0)+11)+INDEX(AK:AK,MATCH(AK52,$AA:$AA,0)+12)+INDEX(AK:AK,MATCH(AK52,$AA:$AA,0)+13))</f>
        <v>226</v>
      </c>
      <c r="AL57" s="365"/>
      <c r="AM57" s="364">
        <f>ABS(INDEX(AM:AM,MATCH(AM52,$AA:$AA,0)+11)+INDEX(AM:AM,MATCH(AM52,$AA:$AA,0)+12)+INDEX(AM:AM,MATCH(AM52,$AA:$AA,0)+13))</f>
        <v>181</v>
      </c>
      <c r="AN57" s="365"/>
      <c r="AO57" s="364">
        <f>ABS(INDEX(AO:AO,MATCH(AO52,$AA:$AA,0)+11)+INDEX(AO:AO,MATCH(AO52,$AA:$AA,0)+12)+INDEX(AO:AO,MATCH(AO52,$AA:$AA,0)+13))</f>
        <v>172</v>
      </c>
      <c r="AP57" s="365"/>
      <c r="AQ57" s="364">
        <f>ABS(INDEX(AQ:AQ,MATCH(AQ52,$AA:$AA,0)+11)+INDEX(AQ:AQ,MATCH(AQ52,$AA:$AA,0)+12)+INDEX(AQ:AQ,MATCH(AQ52,$AA:$AA,0)+13))</f>
        <v>203</v>
      </c>
      <c r="AR57" s="365"/>
      <c r="AS57" s="364">
        <f>ABS(INDEX(AS:AS,MATCH(AS52,$AA:$AA,0)+11)+INDEX(AS:AS,MATCH(AS52,$AA:$AA,0)+12)+INDEX(AS:AS,MATCH(AS52,$AA:$AA,0)+13))</f>
        <v>178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164</v>
      </c>
      <c r="E58" s="360" t="str">
        <f>IF(AD58=0,"",AD58)</f>
        <v/>
      </c>
      <c r="F58" s="360">
        <f>IF(AE58=301,"",AE58)</f>
        <v>206</v>
      </c>
      <c r="G58" s="360" t="str">
        <f>IF(AF58=0,"",AF58)</f>
        <v/>
      </c>
      <c r="H58" s="360">
        <f>IF(AG58=301,"",AG58)</f>
        <v>191</v>
      </c>
      <c r="I58" s="360" t="str">
        <f>IF(AH58=0,"",AH58)</f>
        <v/>
      </c>
      <c r="J58" s="360">
        <f>IF(AI58=301,"",AI58)</f>
        <v>186</v>
      </c>
      <c r="K58" s="360" t="str">
        <f>IF(AJ58=0,"",AJ58)</f>
        <v/>
      </c>
      <c r="L58" s="360">
        <f>IF(AK58=301,"",AK58)</f>
        <v>224</v>
      </c>
      <c r="M58" s="360" t="str">
        <f>IF(AL58=0,"",AL58)</f>
        <v/>
      </c>
      <c r="N58" s="360">
        <f>IF(AM58=301,"",AM58)</f>
        <v>152</v>
      </c>
      <c r="O58" s="360" t="str">
        <f>IF(AN58=0,"",AN58)</f>
        <v/>
      </c>
      <c r="P58" s="360">
        <f>IF(AO58=301,"",AO58)</f>
        <v>158</v>
      </c>
      <c r="Q58" s="360" t="str">
        <f>IF(AP58=0,"",AP58)</f>
        <v/>
      </c>
      <c r="R58" s="360">
        <f>IF(AQ58=301,"",AQ58)</f>
        <v>226</v>
      </c>
      <c r="S58" s="360" t="str">
        <f>IF(AR58=0,"",AR58)</f>
        <v/>
      </c>
      <c r="T58" s="360">
        <f>IF(AS58=301,"",AS58)</f>
        <v>223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164</v>
      </c>
      <c r="AD58" s="365"/>
      <c r="AE58" s="364">
        <f>ABS(INDEX(AE:AE,MATCH(AE52,$AA:$AA,0)+14)+INDEX(AE:AE,MATCH(AE52,$AA:$AA,0)+15)+INDEX(AE:AE,MATCH(AE52,$AA:$AA,0)+16))</f>
        <v>206</v>
      </c>
      <c r="AF58" s="365"/>
      <c r="AG58" s="364">
        <f>ABS(INDEX(AG:AG,MATCH(AG52,$AA:$AA,0)+14)+INDEX(AG:AG,MATCH(AG52,$AA:$AA,0)+15)+INDEX(AG:AG,MATCH(AG52,$AA:$AA,0)+16))</f>
        <v>191</v>
      </c>
      <c r="AH58" s="365"/>
      <c r="AI58" s="364">
        <f>ABS(INDEX(AI:AI,MATCH(AI52,$AA:$AA,0)+14)+INDEX(AI:AI,MATCH(AI52,$AA:$AA,0)+15)+INDEX(AI:AI,MATCH(AI52,$AA:$AA,0)+16))</f>
        <v>186</v>
      </c>
      <c r="AJ58" s="365"/>
      <c r="AK58" s="364">
        <f>ABS(INDEX(AK:AK,MATCH(AK52,$AA:$AA,0)+14)+INDEX(AK:AK,MATCH(AK52,$AA:$AA,0)+15)+INDEX(AK:AK,MATCH(AK52,$AA:$AA,0)+16))</f>
        <v>224</v>
      </c>
      <c r="AL58" s="365"/>
      <c r="AM58" s="364">
        <f>ABS(INDEX(AM:AM,MATCH(AM52,$AA:$AA,0)+14)+INDEX(AM:AM,MATCH(AM52,$AA:$AA,0)+15)+INDEX(AM:AM,MATCH(AM52,$AA:$AA,0)+16))</f>
        <v>152</v>
      </c>
      <c r="AN58" s="365"/>
      <c r="AO58" s="364">
        <f>ABS(INDEX(AO:AO,MATCH(AO52,$AA:$AA,0)+14)+INDEX(AO:AO,MATCH(AO52,$AA:$AA,0)+15)+INDEX(AO:AO,MATCH(AO52,$AA:$AA,0)+16))</f>
        <v>158</v>
      </c>
      <c r="AP58" s="365"/>
      <c r="AQ58" s="364">
        <f>ABS(INDEX(AQ:AQ,MATCH(AQ52,$AA:$AA,0)+14)+INDEX(AQ:AQ,MATCH(AQ52,$AA:$AA,0)+15)+INDEX(AQ:AQ,MATCH(AQ52,$AA:$AA,0)+16))</f>
        <v>226</v>
      </c>
      <c r="AR58" s="365"/>
      <c r="AS58" s="364">
        <f>ABS(INDEX(AS:AS,MATCH(AS52,$AA:$AA,0)+14)+INDEX(AS:AS,MATCH(AS52,$AA:$AA,0)+15)+INDEX(AS:AS,MATCH(AS52,$AA:$AA,0)+16))</f>
        <v>223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803</v>
      </c>
      <c r="E59" s="363" t="str">
        <f>IF(AD59=0,"",AD59)</f>
        <v/>
      </c>
      <c r="F59" s="363">
        <f>IF(AE59=1505,"",AE59)</f>
        <v>815</v>
      </c>
      <c r="G59" s="363" t="str">
        <f>IF(AF59=0,"",AF59)</f>
        <v/>
      </c>
      <c r="H59" s="363">
        <f>IF(AG59=1505,"",AG59)</f>
        <v>760</v>
      </c>
      <c r="I59" s="363" t="str">
        <f>IF(AH59=0,"",AH59)</f>
        <v/>
      </c>
      <c r="J59" s="363">
        <f>IF(AI59=1505,"",AI59)</f>
        <v>645</v>
      </c>
      <c r="K59" s="363" t="str">
        <f>IF(AJ59=0,"",AJ59)</f>
        <v/>
      </c>
      <c r="L59" s="363">
        <f>IF(AK59=1505,"",AK59)</f>
        <v>805</v>
      </c>
      <c r="M59" s="363" t="str">
        <f>IF(AL59=0,"",AL59)</f>
        <v/>
      </c>
      <c r="N59" s="363">
        <f>IF(AM59=1505,"",AM59)</f>
        <v>707</v>
      </c>
      <c r="O59" s="363" t="str">
        <f>IF(AN59=0,"",AN59)</f>
        <v/>
      </c>
      <c r="P59" s="363">
        <f>IF(AO59=1505,"",AO59)</f>
        <v>674</v>
      </c>
      <c r="Q59" s="363" t="str">
        <f>IF(AP59=0,"",AP59)</f>
        <v/>
      </c>
      <c r="R59" s="363">
        <f>IF(AQ59=1505,"",AQ59)</f>
        <v>846</v>
      </c>
      <c r="S59" s="363" t="str">
        <f>IF(AR59=0,"",AR59)</f>
        <v/>
      </c>
      <c r="T59" s="363">
        <f>IF(AS59=1505,"",AS59)</f>
        <v>837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803</v>
      </c>
      <c r="AD59" s="345"/>
      <c r="AE59" s="344">
        <f>SUM(AE55:AE58)</f>
        <v>815</v>
      </c>
      <c r="AF59" s="345"/>
      <c r="AG59" s="344">
        <f>SUM(AG55:AG58)</f>
        <v>760</v>
      </c>
      <c r="AH59" s="345"/>
      <c r="AI59" s="344">
        <f>SUM(AI55:AI58)</f>
        <v>645</v>
      </c>
      <c r="AJ59" s="345"/>
      <c r="AK59" s="344">
        <f>SUM(AK55:AK58)</f>
        <v>805</v>
      </c>
      <c r="AL59" s="345"/>
      <c r="AM59" s="344">
        <f>SUM(AM55:AM58)</f>
        <v>707</v>
      </c>
      <c r="AN59" s="345"/>
      <c r="AO59" s="344">
        <f>SUM(AO55:AO58)</f>
        <v>674</v>
      </c>
      <c r="AP59" s="345"/>
      <c r="AQ59" s="344">
        <f>SUM(AQ55:AQ58)</f>
        <v>846</v>
      </c>
      <c r="AR59" s="345"/>
      <c r="AS59" s="344">
        <f>SUM(AS55:AS58)</f>
        <v>837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6">
        <f>IF(AD67="","",AD67)</f>
        <v>1</v>
      </c>
      <c r="F67" s="75">
        <f t="shared" ref="F67:F80" si="69">IF(AE67=0,"",AE67)</f>
        <v>223</v>
      </c>
      <c r="G67" s="346">
        <f>IF(AF67="","",AF67)</f>
        <v>0</v>
      </c>
      <c r="H67" s="75">
        <f t="shared" ref="H67:H80" si="70">IF(AG67=0,"",AG67)</f>
        <v>163</v>
      </c>
      <c r="I67" s="346">
        <f>IF(AH67="","",AH67)</f>
        <v>0</v>
      </c>
      <c r="J67" s="75">
        <f t="shared" ref="J67:J80" si="71">IF(AI67=0,"",AI67)</f>
        <v>202</v>
      </c>
      <c r="K67" s="346">
        <f>IF(AJ67="","",AJ67)</f>
        <v>1</v>
      </c>
      <c r="L67" s="75">
        <f t="shared" ref="L67:L80" si="72">IF(AK67=0,"",AK67)</f>
        <v>192</v>
      </c>
      <c r="M67" s="346">
        <f>IF(AL67="","",AL67)</f>
        <v>0</v>
      </c>
      <c r="N67" s="75">
        <f>IF(AM67=0,"",AM67)</f>
        <v>228</v>
      </c>
      <c r="O67" s="346">
        <f>IF(AN67="","",AN67)</f>
        <v>1</v>
      </c>
      <c r="P67" s="75">
        <f t="shared" ref="P67:P80" si="73">IF(AO67=0,"",AO67)</f>
        <v>242</v>
      </c>
      <c r="Q67" s="346">
        <f>IF(AP67="","",AP67)</f>
        <v>1</v>
      </c>
      <c r="R67" s="75">
        <f t="shared" ref="R67:R80" si="74">IF(AQ67=0,"",AQ67)</f>
        <v>173</v>
      </c>
      <c r="S67" s="346">
        <f>IF(AR67="","",AR67)</f>
        <v>0</v>
      </c>
      <c r="T67" s="75">
        <f t="shared" ref="T67:T80" si="75">IF(AS67=0,"",AS67)</f>
        <v>164</v>
      </c>
      <c r="U67" s="346">
        <f>IF(AT67="","",AT67)</f>
        <v>0</v>
      </c>
      <c r="V67" s="75">
        <f t="shared" ref="V67:V80" si="76">IF(AU67=0,"",AU67)</f>
        <v>1768</v>
      </c>
      <c r="W67" s="346">
        <f>IF(AV67="","",AV67)</f>
        <v>4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4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6">
        <f>IF(AD70="","",AD70)</f>
        <v>0</v>
      </c>
      <c r="F70" s="75">
        <f t="shared" si="69"/>
        <v>178</v>
      </c>
      <c r="G70" s="346">
        <f>IF(AF70="","",AF70)</f>
        <v>0</v>
      </c>
      <c r="H70" s="75">
        <f t="shared" si="70"/>
        <v>153</v>
      </c>
      <c r="I70" s="346">
        <f>IF(AH70="","",AH70)</f>
        <v>0</v>
      </c>
      <c r="J70" s="75">
        <f t="shared" si="71"/>
        <v>181</v>
      </c>
      <c r="K70" s="346">
        <f>IF(AJ70="","",AJ70)</f>
        <v>0</v>
      </c>
      <c r="L70" s="75">
        <f t="shared" si="72"/>
        <v>163</v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1</v>
      </c>
      <c r="V70" s="75">
        <f t="shared" si="76"/>
        <v>862</v>
      </c>
      <c r="W70" s="346">
        <f>IF(AV70="","",AV70)</f>
        <v>2</v>
      </c>
      <c r="Z70" s="349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5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>
        <f t="shared" si="89"/>
        <v>184</v>
      </c>
      <c r="O71" s="347"/>
      <c r="P71" s="78">
        <f t="shared" si="73"/>
        <v>180</v>
      </c>
      <c r="Q71" s="347"/>
      <c r="R71" s="78">
        <f t="shared" si="74"/>
        <v>150</v>
      </c>
      <c r="S71" s="347"/>
      <c r="T71" s="78">
        <f t="shared" si="75"/>
        <v>158</v>
      </c>
      <c r="U71" s="347"/>
      <c r="V71" s="78">
        <f t="shared" si="76"/>
        <v>672</v>
      </c>
      <c r="W71" s="347"/>
      <c r="Z71" s="350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6">
        <f>IF(AD73="","",AD73)</f>
        <v>0</v>
      </c>
      <c r="F73" s="75">
        <f t="shared" si="69"/>
        <v>201</v>
      </c>
      <c r="G73" s="346">
        <f>IF(AF73="","",AF73)</f>
        <v>1</v>
      </c>
      <c r="H73" s="75">
        <f t="shared" si="70"/>
        <v>167</v>
      </c>
      <c r="I73" s="346">
        <f>IF(AH73="","",AH73)</f>
        <v>0</v>
      </c>
      <c r="J73" s="75">
        <f t="shared" si="71"/>
        <v>128</v>
      </c>
      <c r="K73" s="346">
        <f>IF(AJ73="","",AJ73)</f>
        <v>0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669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5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>
        <f t="shared" si="72"/>
        <v>226</v>
      </c>
      <c r="M74" s="347"/>
      <c r="N74" s="78">
        <f t="shared" si="89"/>
        <v>188</v>
      </c>
      <c r="O74" s="347"/>
      <c r="P74" s="78">
        <f t="shared" si="73"/>
        <v>217</v>
      </c>
      <c r="Q74" s="347"/>
      <c r="R74" s="78">
        <f t="shared" si="74"/>
        <v>213</v>
      </c>
      <c r="S74" s="347"/>
      <c r="T74" s="78">
        <f t="shared" si="75"/>
        <v>166</v>
      </c>
      <c r="U74" s="347"/>
      <c r="V74" s="78">
        <f t="shared" si="76"/>
        <v>1010</v>
      </c>
      <c r="W74" s="347"/>
      <c r="Z74" s="350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4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6">
        <f>IF(AD76="","",AD76)</f>
        <v>1</v>
      </c>
      <c r="F76" s="75">
        <f t="shared" si="69"/>
        <v>149</v>
      </c>
      <c r="G76" s="346">
        <f>IF(AF76="","",AF76)</f>
        <v>0</v>
      </c>
      <c r="H76" s="75">
        <f t="shared" si="70"/>
        <v>237</v>
      </c>
      <c r="I76" s="346">
        <f>IF(AH76="","",AH76)</f>
        <v>1</v>
      </c>
      <c r="J76" s="75">
        <f t="shared" si="71"/>
        <v>244</v>
      </c>
      <c r="K76" s="346">
        <f>IF(AJ76="","",AJ76)</f>
        <v>1</v>
      </c>
      <c r="L76" s="75">
        <f t="shared" si="72"/>
        <v>224</v>
      </c>
      <c r="M76" s="346">
        <f>IF(AL76="","",AL76)</f>
        <v>0</v>
      </c>
      <c r="N76" s="75">
        <f t="shared" si="89"/>
        <v>166</v>
      </c>
      <c r="O76" s="346">
        <f>IF(AN76="","",AN76)</f>
        <v>0</v>
      </c>
      <c r="P76" s="75">
        <f t="shared" si="73"/>
        <v>180</v>
      </c>
      <c r="Q76" s="346">
        <f>IF(AP76="","",AP76)</f>
        <v>1</v>
      </c>
      <c r="R76" s="75">
        <f t="shared" si="74"/>
        <v>263</v>
      </c>
      <c r="S76" s="346">
        <f>IF(AR76="","",AR76)</f>
        <v>1</v>
      </c>
      <c r="T76" s="75">
        <f t="shared" si="75"/>
        <v>202</v>
      </c>
      <c r="U76" s="346">
        <f>IF(AT76="","",AT76)</f>
        <v>1</v>
      </c>
      <c r="V76" s="75">
        <f t="shared" si="76"/>
        <v>1885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Schanzer Ingolstadt 1</v>
      </c>
      <c r="E83" s="357" t="str">
        <f t="shared" si="102"/>
        <v/>
      </c>
      <c r="F83" s="356" t="str">
        <f t="shared" si="102"/>
        <v>SG DJK Rimpar</v>
      </c>
      <c r="G83" s="357" t="str">
        <f t="shared" si="102"/>
        <v/>
      </c>
      <c r="H83" s="356" t="str">
        <f t="shared" si="102"/>
        <v>BC EMAX Unterföhring 2</v>
      </c>
      <c r="I83" s="357" t="str">
        <f t="shared" si="102"/>
        <v/>
      </c>
      <c r="J83" s="356" t="str">
        <f t="shared" si="102"/>
        <v>SG Rottendorf 1</v>
      </c>
      <c r="K83" s="357" t="str">
        <f t="shared" si="102"/>
        <v/>
      </c>
      <c r="L83" s="356" t="str">
        <f t="shared" si="102"/>
        <v>Bajuwaren München 1</v>
      </c>
      <c r="M83" s="357" t="str">
        <f t="shared" si="102"/>
        <v/>
      </c>
      <c r="N83" s="356" t="str">
        <f t="shared" si="101"/>
        <v>Bowlinghaus Bamberg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High Roller Rosenheim 1</v>
      </c>
      <c r="S83" s="357" t="str">
        <f t="shared" si="101"/>
        <v/>
      </c>
      <c r="T83" s="356" t="str">
        <f t="shared" si="101"/>
        <v>BC Comet Nürnberg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Schanzer Ingolstadt 1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BC EMAX Unterföhring 2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Bowlinghaus Bamberg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High Roller Rosenheim 1</v>
      </c>
      <c r="AR83" s="357"/>
      <c r="AS83" s="356" t="str">
        <f>VLOOKUP(AS82,Schlüssel!$A$5:$K$14,2)</f>
        <v>BC Comet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144</v>
      </c>
      <c r="E85" s="360" t="str">
        <f>IF(AD85=0,"",AD85)</f>
        <v/>
      </c>
      <c r="F85" s="360">
        <f>IF(AE85=301,"",AE85)</f>
        <v>228</v>
      </c>
      <c r="G85" s="360" t="str">
        <f>IF(AF85=0,"",AF85)</f>
        <v/>
      </c>
      <c r="H85" s="360">
        <f>IF(AG85=301,"",AG85)</f>
        <v>164</v>
      </c>
      <c r="I85" s="360" t="str">
        <f>IF(AH85=0,"",AH85)</f>
        <v/>
      </c>
      <c r="J85" s="360">
        <f>IF(AI85=301,"",AI85)</f>
        <v>175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154</v>
      </c>
      <c r="O85" s="360" t="str">
        <f>IF(AN85=0,"",AN85)</f>
        <v/>
      </c>
      <c r="P85" s="360">
        <f>IF(AO85=301,"",AO85)</f>
        <v>203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222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144</v>
      </c>
      <c r="AD85" s="367"/>
      <c r="AE85" s="366">
        <f>ABS(INDEX(AE:AE,MATCH(AE82,$AA:$AA,0)+5)+INDEX(AE:AE,MATCH(AE82,$AA:$AA,0)+6)+INDEX(AE:AE,MATCH(AE82,$AA:$AA,0)+7))</f>
        <v>228</v>
      </c>
      <c r="AF85" s="367"/>
      <c r="AG85" s="366">
        <f>ABS(INDEX(AG:AG,MATCH(AG82,$AA:$AA,0)+5)+INDEX(AG:AG,MATCH(AG82,$AA:$AA,0)+6)+INDEX(AG:AG,MATCH(AG82,$AA:$AA,0)+7))</f>
        <v>164</v>
      </c>
      <c r="AH85" s="367"/>
      <c r="AI85" s="366">
        <f>ABS(INDEX(AI:AI,MATCH(AI82,$AA:$AA,0)+5)+INDEX(AI:AI,MATCH(AI82,$AA:$AA,0)+6)+INDEX(AI:AI,MATCH(AI82,$AA:$AA,0)+7))</f>
        <v>175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154</v>
      </c>
      <c r="AN85" s="367"/>
      <c r="AO85" s="366">
        <f>ABS(INDEX(AO:AO,MATCH(AO82,$AA:$AA,0)+5)+INDEX(AO:AO,MATCH(AO82,$AA:$AA,0)+6)+INDEX(AO:AO,MATCH(AO82,$AA:$AA,0)+7))</f>
        <v>203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222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205</v>
      </c>
      <c r="E86" s="360" t="str">
        <f>IF(AD86=0,"",AD86)</f>
        <v/>
      </c>
      <c r="F86" s="360">
        <f>IF(AE86=301,"",AE86)</f>
        <v>205</v>
      </c>
      <c r="G86" s="360" t="str">
        <f>IF(AF86=0,"",AF86)</f>
        <v/>
      </c>
      <c r="H86" s="360">
        <f>IF(AG86=301,"",AG86)</f>
        <v>172</v>
      </c>
      <c r="I86" s="360" t="str">
        <f>IF(AH86=0,"",AH86)</f>
        <v/>
      </c>
      <c r="J86" s="360">
        <f>IF(AI86=301,"",AI86)</f>
        <v>208</v>
      </c>
      <c r="K86" s="360" t="str">
        <f>IF(AJ86=0,"",AJ86)</f>
        <v/>
      </c>
      <c r="L86" s="360">
        <f>IF(AK86=301,"",AK86)</f>
        <v>169</v>
      </c>
      <c r="M86" s="360" t="str">
        <f>IF(AL86=0,"",AL86)</f>
        <v/>
      </c>
      <c r="N86" s="360">
        <f>IF(AM86=301,"",AM86)</f>
        <v>203</v>
      </c>
      <c r="O86" s="360" t="str">
        <f>IF(AN86=0,"",AN86)</f>
        <v/>
      </c>
      <c r="P86" s="360">
        <f>IF(AO86=301,"",AO86)</f>
        <v>159</v>
      </c>
      <c r="Q86" s="360" t="str">
        <f>IF(AP86=0,"",AP86)</f>
        <v/>
      </c>
      <c r="R86" s="360">
        <f>IF(AQ86=301,"",AQ86)</f>
        <v>175</v>
      </c>
      <c r="S86" s="360" t="str">
        <f>IF(AR86=0,"",AR86)</f>
        <v/>
      </c>
      <c r="T86" s="360">
        <f>IF(AS86=301,"",AS86)</f>
        <v>155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205</v>
      </c>
      <c r="AD86" s="365"/>
      <c r="AE86" s="364">
        <f>ABS(INDEX(AE:AE,MATCH(AE82,$AA:$AA,0)+8)+INDEX(AE:AE,MATCH(AE82,$AA:$AA,0)+9)+INDEX(AE:AE,MATCH(AE82,$AA:$AA,0)+10))</f>
        <v>205</v>
      </c>
      <c r="AF86" s="365"/>
      <c r="AG86" s="364">
        <f>ABS(INDEX(AG:AG,MATCH(AG82,$AA:$AA,0)+8)+INDEX(AG:AG,MATCH(AG82,$AA:$AA,0)+9)+INDEX(AG:AG,MATCH(AG82,$AA:$AA,0)+10))</f>
        <v>172</v>
      </c>
      <c r="AH86" s="365"/>
      <c r="AI86" s="364">
        <f>ABS(INDEX(AI:AI,MATCH(AI82,$AA:$AA,0)+8)+INDEX(AI:AI,MATCH(AI82,$AA:$AA,0)+9)+INDEX(AI:AI,MATCH(AI82,$AA:$AA,0)+10))</f>
        <v>208</v>
      </c>
      <c r="AJ86" s="365"/>
      <c r="AK86" s="364">
        <f>ABS(INDEX(AK:AK,MATCH(AK82,$AA:$AA,0)+8)+INDEX(AK:AK,MATCH(AK82,$AA:$AA,0)+9)+INDEX(AK:AK,MATCH(AK82,$AA:$AA,0)+10))</f>
        <v>169</v>
      </c>
      <c r="AL86" s="365"/>
      <c r="AM86" s="364">
        <f>ABS(INDEX(AM:AM,MATCH(AM82,$AA:$AA,0)+8)+INDEX(AM:AM,MATCH(AM82,$AA:$AA,0)+9)+INDEX(AM:AM,MATCH(AM82,$AA:$AA,0)+10))</f>
        <v>203</v>
      </c>
      <c r="AN86" s="365"/>
      <c r="AO86" s="364">
        <f>ABS(INDEX(AO:AO,MATCH(AO82,$AA:$AA,0)+8)+INDEX(AO:AO,MATCH(AO82,$AA:$AA,0)+9)+INDEX(AO:AO,MATCH(AO82,$AA:$AA,0)+10))</f>
        <v>159</v>
      </c>
      <c r="AP86" s="365"/>
      <c r="AQ86" s="364">
        <f>ABS(INDEX(AQ:AQ,MATCH(AQ82,$AA:$AA,0)+8)+INDEX(AQ:AQ,MATCH(AQ82,$AA:$AA,0)+9)+INDEX(AQ:AQ,MATCH(AQ82,$AA:$AA,0)+10))</f>
        <v>175</v>
      </c>
      <c r="AR86" s="365"/>
      <c r="AS86" s="364">
        <f>ABS(INDEX(AS:AS,MATCH(AS82,$AA:$AA,0)+8)+INDEX(AS:AS,MATCH(AS82,$AA:$AA,0)+9)+INDEX(AS:AS,MATCH(AS82,$AA:$AA,0)+10))</f>
        <v>155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192</v>
      </c>
      <c r="E87" s="360" t="str">
        <f>IF(AD87=0,"",AD87)</f>
        <v/>
      </c>
      <c r="F87" s="360">
        <f>IF(AE87=301,"",AE87)</f>
        <v>198</v>
      </c>
      <c r="G87" s="360" t="str">
        <f>IF(AF87=0,"",AF87)</f>
        <v/>
      </c>
      <c r="H87" s="360">
        <f>IF(AG87=301,"",AG87)</f>
        <v>218</v>
      </c>
      <c r="I87" s="360" t="str">
        <f>IF(AH87=0,"",AH87)</f>
        <v/>
      </c>
      <c r="J87" s="360">
        <f>IF(AI87=301,"",AI87)</f>
        <v>203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154</v>
      </c>
      <c r="O87" s="360" t="str">
        <f>IF(AN87=0,"",AN87)</f>
        <v/>
      </c>
      <c r="P87" s="360">
        <f>IF(AO87=301,"",AO87)</f>
        <v>174</v>
      </c>
      <c r="Q87" s="360" t="str">
        <f>IF(AP87=0,"",AP87)</f>
        <v/>
      </c>
      <c r="R87" s="360">
        <f>IF(AQ87=301,"",AQ87)</f>
        <v>190</v>
      </c>
      <c r="S87" s="360" t="str">
        <f>IF(AR87=0,"",AR87)</f>
        <v/>
      </c>
      <c r="T87" s="360">
        <f>IF(AS87=301,"",AS87)</f>
        <v>170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192</v>
      </c>
      <c r="AD87" s="365"/>
      <c r="AE87" s="364">
        <f>ABS(INDEX(AE:AE,MATCH(AE82,$AA:$AA,0)+11)+INDEX(AE:AE,MATCH(AE82,$AA:$AA,0)+12)+INDEX(AE:AE,MATCH(AE82,$AA:$AA,0)+13))</f>
        <v>198</v>
      </c>
      <c r="AF87" s="365"/>
      <c r="AG87" s="364">
        <f>ABS(INDEX(AG:AG,MATCH(AG82,$AA:$AA,0)+11)+INDEX(AG:AG,MATCH(AG82,$AA:$AA,0)+12)+INDEX(AG:AG,MATCH(AG82,$AA:$AA,0)+13))</f>
        <v>218</v>
      </c>
      <c r="AH87" s="365"/>
      <c r="AI87" s="364">
        <f>ABS(INDEX(AI:AI,MATCH(AI82,$AA:$AA,0)+11)+INDEX(AI:AI,MATCH(AI82,$AA:$AA,0)+12)+INDEX(AI:AI,MATCH(AI82,$AA:$AA,0)+13))</f>
        <v>203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154</v>
      </c>
      <c r="AN87" s="365"/>
      <c r="AO87" s="364">
        <f>ABS(INDEX(AO:AO,MATCH(AO82,$AA:$AA,0)+11)+INDEX(AO:AO,MATCH(AO82,$AA:$AA,0)+12)+INDEX(AO:AO,MATCH(AO82,$AA:$AA,0)+13))</f>
        <v>174</v>
      </c>
      <c r="AP87" s="365"/>
      <c r="AQ87" s="364">
        <f>ABS(INDEX(AQ:AQ,MATCH(AQ82,$AA:$AA,0)+11)+INDEX(AQ:AQ,MATCH(AQ82,$AA:$AA,0)+12)+INDEX(AQ:AQ,MATCH(AQ82,$AA:$AA,0)+13))</f>
        <v>190</v>
      </c>
      <c r="AR87" s="365"/>
      <c r="AS87" s="364">
        <f>ABS(INDEX(AS:AS,MATCH(AS82,$AA:$AA,0)+11)+INDEX(AS:AS,MATCH(AS82,$AA:$AA,0)+12)+INDEX(AS:AS,MATCH(AS82,$AA:$AA,0)+13))</f>
        <v>170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188</v>
      </c>
      <c r="E88" s="360" t="str">
        <f>IF(AD88=0,"",AD88)</f>
        <v/>
      </c>
      <c r="F88" s="360">
        <f>IF(AE88=301,"",AE88)</f>
        <v>173</v>
      </c>
      <c r="G88" s="360" t="str">
        <f>IF(AF88=0,"",AF88)</f>
        <v/>
      </c>
      <c r="H88" s="360">
        <f>IF(AG88=301,"",AG88)</f>
        <v>180</v>
      </c>
      <c r="I88" s="360" t="str">
        <f>IF(AH88=0,"",AH88)</f>
        <v/>
      </c>
      <c r="J88" s="360">
        <f>IF(AI88=301,"",AI88)</f>
        <v>201</v>
      </c>
      <c r="K88" s="360" t="str">
        <f>IF(AJ88=0,"",AJ88)</f>
        <v/>
      </c>
      <c r="L88" s="360">
        <f>IF(AK88=301,"",AK88)</f>
        <v>266</v>
      </c>
      <c r="M88" s="360" t="str">
        <f>IF(AL88=0,"",AL88)</f>
        <v/>
      </c>
      <c r="N88" s="360">
        <f>IF(AM88=301,"",AM88)</f>
        <v>212</v>
      </c>
      <c r="O88" s="360" t="str">
        <f>IF(AN88=0,"",AN88)</f>
        <v/>
      </c>
      <c r="P88" s="360">
        <f>IF(AO88=301,"",AO88)</f>
        <v>165</v>
      </c>
      <c r="Q88" s="360" t="str">
        <f>IF(AP88=0,"",AP88)</f>
        <v/>
      </c>
      <c r="R88" s="360">
        <f>IF(AQ88=301,"",AQ88)</f>
        <v>147</v>
      </c>
      <c r="S88" s="360" t="str">
        <f>IF(AR88=0,"",AR88)</f>
        <v/>
      </c>
      <c r="T88" s="360">
        <f>IF(AS88=301,"",AS88)</f>
        <v>181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188</v>
      </c>
      <c r="AD88" s="365"/>
      <c r="AE88" s="364">
        <f>ABS(INDEX(AE:AE,MATCH(AE82,$AA:$AA,0)+14)+INDEX(AE:AE,MATCH(AE82,$AA:$AA,0)+15)+INDEX(AE:AE,MATCH(AE82,$AA:$AA,0)+16))</f>
        <v>173</v>
      </c>
      <c r="AF88" s="365"/>
      <c r="AG88" s="364">
        <f>ABS(INDEX(AG:AG,MATCH(AG82,$AA:$AA,0)+14)+INDEX(AG:AG,MATCH(AG82,$AA:$AA,0)+15)+INDEX(AG:AG,MATCH(AG82,$AA:$AA,0)+16))</f>
        <v>180</v>
      </c>
      <c r="AH88" s="365"/>
      <c r="AI88" s="364">
        <f>ABS(INDEX(AI:AI,MATCH(AI82,$AA:$AA,0)+14)+INDEX(AI:AI,MATCH(AI82,$AA:$AA,0)+15)+INDEX(AI:AI,MATCH(AI82,$AA:$AA,0)+16))</f>
        <v>201</v>
      </c>
      <c r="AJ88" s="365"/>
      <c r="AK88" s="364">
        <f>ABS(INDEX(AK:AK,MATCH(AK82,$AA:$AA,0)+14)+INDEX(AK:AK,MATCH(AK82,$AA:$AA,0)+15)+INDEX(AK:AK,MATCH(AK82,$AA:$AA,0)+16))</f>
        <v>266</v>
      </c>
      <c r="AL88" s="365"/>
      <c r="AM88" s="364">
        <f>ABS(INDEX(AM:AM,MATCH(AM82,$AA:$AA,0)+14)+INDEX(AM:AM,MATCH(AM82,$AA:$AA,0)+15)+INDEX(AM:AM,MATCH(AM82,$AA:$AA,0)+16))</f>
        <v>212</v>
      </c>
      <c r="AN88" s="365"/>
      <c r="AO88" s="364">
        <f>ABS(INDEX(AO:AO,MATCH(AO82,$AA:$AA,0)+14)+INDEX(AO:AO,MATCH(AO82,$AA:$AA,0)+15)+INDEX(AO:AO,MATCH(AO82,$AA:$AA,0)+16))</f>
        <v>165</v>
      </c>
      <c r="AP88" s="365"/>
      <c r="AQ88" s="364">
        <f>ABS(INDEX(AQ:AQ,MATCH(AQ82,$AA:$AA,0)+14)+INDEX(AQ:AQ,MATCH(AQ82,$AA:$AA,0)+15)+INDEX(AQ:AQ,MATCH(AQ82,$AA:$AA,0)+16))</f>
        <v>147</v>
      </c>
      <c r="AR88" s="365"/>
      <c r="AS88" s="364">
        <f>ABS(INDEX(AS:AS,MATCH(AS82,$AA:$AA,0)+14)+INDEX(AS:AS,MATCH(AS82,$AA:$AA,0)+15)+INDEX(AS:AS,MATCH(AS82,$AA:$AA,0)+16))</f>
        <v>181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729</v>
      </c>
      <c r="E89" s="363" t="str">
        <f>IF(AD89=0,"",AD89)</f>
        <v/>
      </c>
      <c r="F89" s="363">
        <f>IF(AE89=1505,"",AE89)</f>
        <v>804</v>
      </c>
      <c r="G89" s="363" t="str">
        <f>IF(AF89=0,"",AF89)</f>
        <v/>
      </c>
      <c r="H89" s="363">
        <f>IF(AG89=1505,"",AG89)</f>
        <v>734</v>
      </c>
      <c r="I89" s="363" t="str">
        <f>IF(AH89=0,"",AH89)</f>
        <v/>
      </c>
      <c r="J89" s="363">
        <f>IF(AI89=1505,"",AI89)</f>
        <v>787</v>
      </c>
      <c r="K89" s="363" t="str">
        <f>IF(AJ89=0,"",AJ89)</f>
        <v/>
      </c>
      <c r="L89" s="363">
        <f>IF(AK89=1505,"",AK89)</f>
        <v>849</v>
      </c>
      <c r="M89" s="363" t="str">
        <f>IF(AL89=0,"",AL89)</f>
        <v/>
      </c>
      <c r="N89" s="363">
        <f>IF(AM89=1505,"",AM89)</f>
        <v>723</v>
      </c>
      <c r="O89" s="363" t="str">
        <f>IF(AN89=0,"",AN89)</f>
        <v/>
      </c>
      <c r="P89" s="363">
        <f>IF(AO89=1505,"",AO89)</f>
        <v>701</v>
      </c>
      <c r="Q89" s="363" t="str">
        <f>IF(AP89=0,"",AP89)</f>
        <v/>
      </c>
      <c r="R89" s="363">
        <f>IF(AQ89=1505,"",AQ89)</f>
        <v>729</v>
      </c>
      <c r="S89" s="363" t="str">
        <f>IF(AR89=0,"",AR89)</f>
        <v/>
      </c>
      <c r="T89" s="363">
        <f>IF(AS89=1505,"",AS89)</f>
        <v>728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729</v>
      </c>
      <c r="AD89" s="345"/>
      <c r="AE89" s="344">
        <f>SUM(AE85:AE88)</f>
        <v>804</v>
      </c>
      <c r="AF89" s="345"/>
      <c r="AG89" s="344">
        <f>SUM(AG85:AG88)</f>
        <v>734</v>
      </c>
      <c r="AH89" s="345"/>
      <c r="AI89" s="344">
        <f>SUM(AI85:AI88)</f>
        <v>787</v>
      </c>
      <c r="AJ89" s="345"/>
      <c r="AK89" s="344">
        <f>SUM(AK85:AK88)</f>
        <v>849</v>
      </c>
      <c r="AL89" s="345"/>
      <c r="AM89" s="344">
        <f>SUM(AM85:AM88)</f>
        <v>723</v>
      </c>
      <c r="AN89" s="345"/>
      <c r="AO89" s="344">
        <f>SUM(AO85:AO88)</f>
        <v>701</v>
      </c>
      <c r="AP89" s="345"/>
      <c r="AQ89" s="344">
        <f>SUM(AQ85:AQ88)</f>
        <v>729</v>
      </c>
      <c r="AR89" s="345"/>
      <c r="AS89" s="344">
        <f>SUM(AS85:AS88)</f>
        <v>728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6">
        <f>IF(AD97="","",AD97)</f>
        <v>1</v>
      </c>
      <c r="F97" s="75">
        <f t="shared" ref="F97:F110" si="104">IF(AE97=0,"",AE97)</f>
        <v>228</v>
      </c>
      <c r="G97" s="346">
        <f>IF(AF97="","",AF97)</f>
        <v>1</v>
      </c>
      <c r="H97" s="75">
        <f t="shared" ref="H97:H110" si="105">IF(AG97=0,"",AG97)</f>
        <v>180</v>
      </c>
      <c r="I97" s="346">
        <f>IF(AH97="","",AH97)</f>
        <v>0</v>
      </c>
      <c r="J97" s="75">
        <f t="shared" ref="J97:J110" si="106">IF(AI97=0,"",AI97)</f>
        <v>174</v>
      </c>
      <c r="K97" s="346">
        <f>IF(AJ97="","",AJ97)</f>
        <v>0</v>
      </c>
      <c r="L97" s="75">
        <f t="shared" ref="L97:L110" si="107">IF(AK97=0,"",AK97)</f>
        <v>187</v>
      </c>
      <c r="M97" s="346">
        <f>IF(AL97="","",AL97)</f>
        <v>1</v>
      </c>
      <c r="N97" s="75">
        <f>IF(AM97=0,"",AM97)</f>
        <v>207</v>
      </c>
      <c r="O97" s="346">
        <f>IF(AN97="","",AN97)</f>
        <v>1</v>
      </c>
      <c r="P97" s="75">
        <f t="shared" ref="P97:P110" si="108">IF(AO97=0,"",AO97)</f>
        <v>193</v>
      </c>
      <c r="Q97" s="346">
        <f>IF(AP97="","",AP97)</f>
        <v>0</v>
      </c>
      <c r="R97" s="75">
        <f t="shared" ref="R97:R110" si="109">IF(AQ97=0,"",AQ97)</f>
        <v>227</v>
      </c>
      <c r="S97" s="346">
        <f>IF(AR97="","",AR97)</f>
        <v>1</v>
      </c>
      <c r="T97" s="75">
        <f t="shared" ref="T97:T110" si="110">IF(AS97=0,"",AS97)</f>
        <v>202</v>
      </c>
      <c r="U97" s="346">
        <f>IF(AT97="","",AT97)</f>
        <v>1</v>
      </c>
      <c r="V97" s="75">
        <f t="shared" ref="V97:V110" si="111">IF(AU97=0,"",AU97)</f>
        <v>1856</v>
      </c>
      <c r="W97" s="346">
        <f>IF(AV97="","",AV97)</f>
        <v>6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">
      <c r="A100" s="374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6">
        <f>IF(AD100="","",AD100)</f>
        <v>1</v>
      </c>
      <c r="F100" s="75">
        <f t="shared" si="104"/>
        <v>205</v>
      </c>
      <c r="G100" s="346">
        <f>IF(AF100="","",AF100)</f>
        <v>1</v>
      </c>
      <c r="H100" s="75">
        <f t="shared" si="105"/>
        <v>223</v>
      </c>
      <c r="I100" s="346">
        <f>IF(AH100="","",AH100)</f>
        <v>0</v>
      </c>
      <c r="J100" s="75">
        <f t="shared" si="106"/>
        <v>192</v>
      </c>
      <c r="K100" s="346">
        <f>IF(AJ100="","",AJ100)</f>
        <v>0</v>
      </c>
      <c r="L100" s="75">
        <f t="shared" si="107"/>
        <v>197</v>
      </c>
      <c r="M100" s="346">
        <f>IF(AL100="","",AL100)</f>
        <v>1</v>
      </c>
      <c r="N100" s="75">
        <f t="shared" si="124"/>
        <v>231</v>
      </c>
      <c r="O100" s="346">
        <f>IF(AN100="","",AN100)</f>
        <v>1</v>
      </c>
      <c r="P100" s="75">
        <f t="shared" si="108"/>
        <v>180</v>
      </c>
      <c r="Q100" s="346">
        <f>IF(AP100="","",AP100)</f>
        <v>0.5</v>
      </c>
      <c r="R100" s="75">
        <f t="shared" si="109"/>
        <v>190</v>
      </c>
      <c r="S100" s="346">
        <f>IF(AR100="","",AR100)</f>
        <v>1</v>
      </c>
      <c r="T100" s="75">
        <f t="shared" si="110"/>
        <v>216</v>
      </c>
      <c r="U100" s="346">
        <f>IF(AT100="","",AT100)</f>
        <v>1</v>
      </c>
      <c r="V100" s="75">
        <f t="shared" si="111"/>
        <v>1824</v>
      </c>
      <c r="W100" s="346">
        <f>IF(AV100="","",AV100)</f>
        <v>6.5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">
      <c r="A103" s="374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6">
        <f>IF(AD103="","",AD103)</f>
        <v>0</v>
      </c>
      <c r="F103" s="75">
        <f t="shared" si="104"/>
        <v>198</v>
      </c>
      <c r="G103" s="346">
        <f>IF(AF103="","",AF103)</f>
        <v>0</v>
      </c>
      <c r="H103" s="75">
        <f t="shared" si="105"/>
        <v>225</v>
      </c>
      <c r="I103" s="346">
        <f>IF(AH103="","",AH103)</f>
        <v>1</v>
      </c>
      <c r="J103" s="75">
        <f t="shared" si="106"/>
        <v>184</v>
      </c>
      <c r="K103" s="346">
        <f>IF(AJ103="","",AJ103)</f>
        <v>0</v>
      </c>
      <c r="L103" s="75">
        <f t="shared" si="107"/>
        <v>145</v>
      </c>
      <c r="M103" s="346">
        <f>IF(AL103="","",AL103)</f>
        <v>0</v>
      </c>
      <c r="N103" s="75">
        <f t="shared" si="124"/>
        <v>258</v>
      </c>
      <c r="O103" s="346">
        <f>IF(AN103="","",AN103)</f>
        <v>1</v>
      </c>
      <c r="P103" s="75">
        <f t="shared" si="108"/>
        <v>215</v>
      </c>
      <c r="Q103" s="346">
        <f>IF(AP103="","",AP103)</f>
        <v>1</v>
      </c>
      <c r="R103" s="75">
        <f t="shared" si="109"/>
        <v>203</v>
      </c>
      <c r="S103" s="346">
        <f>IF(AR103="","",AR103)</f>
        <v>1</v>
      </c>
      <c r="T103" s="75">
        <f t="shared" si="110"/>
        <v>196</v>
      </c>
      <c r="U103" s="346">
        <f>IF(AT103="","",AT103)</f>
        <v>1</v>
      </c>
      <c r="V103" s="75">
        <f t="shared" si="111"/>
        <v>1808</v>
      </c>
      <c r="W103" s="346">
        <f>IF(AV103="","",AV103)</f>
        <v>5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6">
        <f>IF(AD106="","",AD106)</f>
        <v>0</v>
      </c>
      <c r="F106" s="75">
        <f t="shared" si="104"/>
        <v>173</v>
      </c>
      <c r="G106" s="346">
        <f>IF(AF106="","",AF106)</f>
        <v>1</v>
      </c>
      <c r="H106" s="75">
        <f t="shared" si="105"/>
        <v>215</v>
      </c>
      <c r="I106" s="346">
        <f>IF(AH106="","",AH106)</f>
        <v>1</v>
      </c>
      <c r="J106" s="75">
        <f t="shared" si="106"/>
        <v>203</v>
      </c>
      <c r="K106" s="346">
        <f>IF(AJ106="","",AJ106)</f>
        <v>1</v>
      </c>
      <c r="L106" s="75">
        <f t="shared" si="107"/>
        <v>211</v>
      </c>
      <c r="M106" s="346">
        <f>IF(AL106="","",AL106)</f>
        <v>1</v>
      </c>
      <c r="N106" s="75">
        <f t="shared" si="124"/>
        <v>181</v>
      </c>
      <c r="O106" s="346">
        <f>IF(AN106="","",AN106)</f>
        <v>1</v>
      </c>
      <c r="P106" s="75">
        <f t="shared" si="108"/>
        <v>169</v>
      </c>
      <c r="Q106" s="346">
        <f>IF(AP106="","",AP106)</f>
        <v>0</v>
      </c>
      <c r="R106" s="75">
        <f t="shared" si="109"/>
        <v>226</v>
      </c>
      <c r="S106" s="346">
        <f>IF(AR106="","",AR106)</f>
        <v>1</v>
      </c>
      <c r="T106" s="75">
        <f t="shared" si="110"/>
        <v>258</v>
      </c>
      <c r="U106" s="346">
        <f>IF(AT106="","",AT106)</f>
        <v>1</v>
      </c>
      <c r="V106" s="75">
        <f t="shared" si="111"/>
        <v>1786</v>
      </c>
      <c r="W106" s="346">
        <f>IF(AV106="","",AV106)</f>
        <v>7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>RW Lichtenhof Stein 1</v>
      </c>
      <c r="E113" s="357" t="str">
        <f t="shared" si="137"/>
        <v/>
      </c>
      <c r="F113" s="356" t="str">
        <f t="shared" si="137"/>
        <v>BK München 3</v>
      </c>
      <c r="G113" s="357" t="str">
        <f t="shared" si="137"/>
        <v/>
      </c>
      <c r="H113" s="356" t="str">
        <f t="shared" si="137"/>
        <v>BC Comet Nürnberg</v>
      </c>
      <c r="I113" s="357" t="str">
        <f t="shared" si="137"/>
        <v/>
      </c>
      <c r="J113" s="356" t="str">
        <f t="shared" si="137"/>
        <v>BC EMAX Unterföhring 2</v>
      </c>
      <c r="K113" s="357" t="str">
        <f t="shared" si="137"/>
        <v/>
      </c>
      <c r="L113" s="356" t="str">
        <f t="shared" si="137"/>
        <v>SG Rottendorf 1</v>
      </c>
      <c r="M113" s="357" t="str">
        <f t="shared" si="137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Bowlinghaus Bamberg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Schanzer Ingolstadt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Stein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BC Comet Nürnberg</v>
      </c>
      <c r="AH113" s="357"/>
      <c r="AI113" s="356" t="str">
        <f>VLOOKUP(AI112,Schlüssel!$A$5:$K$14,2)</f>
        <v>BC EMAX Unterföhring 2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Schanzer Ingolstadt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207</v>
      </c>
      <c r="E115" s="360" t="str">
        <f>IF(AD115=0,"",AD115)</f>
        <v/>
      </c>
      <c r="F115" s="360">
        <f>IF(AE115=301,"",AE115)</f>
        <v>223</v>
      </c>
      <c r="G115" s="360" t="str">
        <f>IF(AF115=0,"",AF115)</f>
        <v/>
      </c>
      <c r="H115" s="360">
        <f>IF(AG115=301,"",AG115)</f>
        <v>191</v>
      </c>
      <c r="I115" s="360" t="str">
        <f>IF(AH115=0,"",AH115)</f>
        <v/>
      </c>
      <c r="J115" s="360">
        <f>IF(AI115=301,"",AI115)</f>
        <v>187</v>
      </c>
      <c r="K115" s="360" t="str">
        <f>IF(AJ115=0,"",AJ115)</f>
        <v/>
      </c>
      <c r="L115" s="360">
        <f>IF(AK115=301,"",AK115)</f>
        <v>162</v>
      </c>
      <c r="M115" s="360" t="str">
        <f>IF(AL115=0,"",AL115)</f>
        <v/>
      </c>
      <c r="N115" s="360">
        <f>IF(AM115=301,"",AM115)</f>
        <v>165</v>
      </c>
      <c r="O115" s="360" t="str">
        <f>IF(AN115=0,"",AN115)</f>
        <v/>
      </c>
      <c r="P115" s="360">
        <f>IF(AO115=301,"",AO115)</f>
        <v>215</v>
      </c>
      <c r="Q115" s="360" t="str">
        <f>IF(AP115=0,"",AP115)</f>
        <v/>
      </c>
      <c r="R115" s="360">
        <f>IF(AQ115=301,"",AQ115)</f>
        <v>179</v>
      </c>
      <c r="S115" s="360" t="str">
        <f>IF(AR115=0,"",AR115)</f>
        <v/>
      </c>
      <c r="T115" s="360">
        <f>IF(AS115=301,"",AS115)</f>
        <v>141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207</v>
      </c>
      <c r="AD115" s="367"/>
      <c r="AE115" s="366">
        <f>ABS(INDEX(AE:AE,MATCH(AE112,$AA:$AA,0)+5)+INDEX(AE:AE,MATCH(AE112,$AA:$AA,0)+6)+INDEX(AE:AE,MATCH(AE112,$AA:$AA,0)+7))</f>
        <v>223</v>
      </c>
      <c r="AF115" s="367"/>
      <c r="AG115" s="366">
        <f>ABS(INDEX(AG:AG,MATCH(AG112,$AA:$AA,0)+5)+INDEX(AG:AG,MATCH(AG112,$AA:$AA,0)+6)+INDEX(AG:AG,MATCH(AG112,$AA:$AA,0)+7))</f>
        <v>191</v>
      </c>
      <c r="AH115" s="367"/>
      <c r="AI115" s="366">
        <f>ABS(INDEX(AI:AI,MATCH(AI112,$AA:$AA,0)+5)+INDEX(AI:AI,MATCH(AI112,$AA:$AA,0)+6)+INDEX(AI:AI,MATCH(AI112,$AA:$AA,0)+7))</f>
        <v>187</v>
      </c>
      <c r="AJ115" s="367"/>
      <c r="AK115" s="366">
        <f>ABS(INDEX(AK:AK,MATCH(AK112,$AA:$AA,0)+5)+INDEX(AK:AK,MATCH(AK112,$AA:$AA,0)+6)+INDEX(AK:AK,MATCH(AK112,$AA:$AA,0)+7))</f>
        <v>162</v>
      </c>
      <c r="AL115" s="367"/>
      <c r="AM115" s="366">
        <f>ABS(INDEX(AM:AM,MATCH(AM112,$AA:$AA,0)+5)+INDEX(AM:AM,MATCH(AM112,$AA:$AA,0)+6)+INDEX(AM:AM,MATCH(AM112,$AA:$AA,0)+7))</f>
        <v>165</v>
      </c>
      <c r="AN115" s="367"/>
      <c r="AO115" s="366">
        <f>ABS(INDEX(AO:AO,MATCH(AO112,$AA:$AA,0)+5)+INDEX(AO:AO,MATCH(AO112,$AA:$AA,0)+6)+INDEX(AO:AO,MATCH(AO112,$AA:$AA,0)+7))</f>
        <v>215</v>
      </c>
      <c r="AP115" s="367"/>
      <c r="AQ115" s="366">
        <f>ABS(INDEX(AQ:AQ,MATCH(AQ112,$AA:$AA,0)+5)+INDEX(AQ:AQ,MATCH(AQ112,$AA:$AA,0)+6)+INDEX(AQ:AQ,MATCH(AQ112,$AA:$AA,0)+7))</f>
        <v>179</v>
      </c>
      <c r="AR115" s="367"/>
      <c r="AS115" s="366">
        <f>ABS(INDEX(AS:AS,MATCH(AS112,$AA:$AA,0)+5)+INDEX(AS:AS,MATCH(AS112,$AA:$AA,0)+6)+INDEX(AS:AS,MATCH(AS112,$AA:$AA,0)+7))</f>
        <v>141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144</v>
      </c>
      <c r="E116" s="360" t="str">
        <f>IF(AD116=0,"",AD116)</f>
        <v/>
      </c>
      <c r="F116" s="360">
        <f>IF(AE116=301,"",AE116)</f>
        <v>178</v>
      </c>
      <c r="G116" s="360" t="str">
        <f>IF(AF116=0,"",AF116)</f>
        <v/>
      </c>
      <c r="H116" s="360">
        <f>IF(AG116=301,"",AG116)</f>
        <v>225</v>
      </c>
      <c r="I116" s="360" t="str">
        <f>IF(AH116=0,"",AH116)</f>
        <v/>
      </c>
      <c r="J116" s="360">
        <f>IF(AI116=301,"",AI116)</f>
        <v>215</v>
      </c>
      <c r="K116" s="360" t="str">
        <f>IF(AJ116=0,"",AJ116)</f>
        <v/>
      </c>
      <c r="L116" s="360">
        <f>IF(AK116=301,"",AK116)</f>
        <v>181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180</v>
      </c>
      <c r="Q116" s="360" t="str">
        <f>IF(AP116=0,"",AP116)</f>
        <v/>
      </c>
      <c r="R116" s="360">
        <f>IF(AQ116=301,"",AQ116)</f>
        <v>138</v>
      </c>
      <c r="S116" s="360" t="str">
        <f>IF(AR116=0,"",AR116)</f>
        <v/>
      </c>
      <c r="T116" s="360">
        <f>IF(AS116=301,"",AS116)</f>
        <v>135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144</v>
      </c>
      <c r="AD116" s="365"/>
      <c r="AE116" s="364">
        <f>ABS(INDEX(AE:AE,MATCH(AE112,$AA:$AA,0)+8)+INDEX(AE:AE,MATCH(AE112,$AA:$AA,0)+9)+INDEX(AE:AE,MATCH(AE112,$AA:$AA,0)+10))</f>
        <v>178</v>
      </c>
      <c r="AF116" s="365"/>
      <c r="AG116" s="364">
        <f>ABS(INDEX(AG:AG,MATCH(AG112,$AA:$AA,0)+8)+INDEX(AG:AG,MATCH(AG112,$AA:$AA,0)+9)+INDEX(AG:AG,MATCH(AG112,$AA:$AA,0)+10))</f>
        <v>225</v>
      </c>
      <c r="AH116" s="365"/>
      <c r="AI116" s="364">
        <f>ABS(INDEX(AI:AI,MATCH(AI112,$AA:$AA,0)+8)+INDEX(AI:AI,MATCH(AI112,$AA:$AA,0)+9)+INDEX(AI:AI,MATCH(AI112,$AA:$AA,0)+10))</f>
        <v>215</v>
      </c>
      <c r="AJ116" s="365"/>
      <c r="AK116" s="364">
        <f>ABS(INDEX(AK:AK,MATCH(AK112,$AA:$AA,0)+8)+INDEX(AK:AK,MATCH(AK112,$AA:$AA,0)+9)+INDEX(AK:AK,MATCH(AK112,$AA:$AA,0)+10))</f>
        <v>181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180</v>
      </c>
      <c r="AP116" s="365"/>
      <c r="AQ116" s="364">
        <f>ABS(INDEX(AQ:AQ,MATCH(AQ112,$AA:$AA,0)+8)+INDEX(AQ:AQ,MATCH(AQ112,$AA:$AA,0)+9)+INDEX(AQ:AQ,MATCH(AQ112,$AA:$AA,0)+10))</f>
        <v>138</v>
      </c>
      <c r="AR116" s="365"/>
      <c r="AS116" s="364">
        <f>ABS(INDEX(AS:AS,MATCH(AS112,$AA:$AA,0)+8)+INDEX(AS:AS,MATCH(AS112,$AA:$AA,0)+9)+INDEX(AS:AS,MATCH(AS112,$AA:$AA,0)+10))</f>
        <v>135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201</v>
      </c>
      <c r="E117" s="360" t="str">
        <f>IF(AD117=0,"",AD117)</f>
        <v/>
      </c>
      <c r="F117" s="360">
        <f>IF(AE117=301,"",AE117)</f>
        <v>201</v>
      </c>
      <c r="G117" s="360" t="str">
        <f>IF(AF117=0,"",AF117)</f>
        <v/>
      </c>
      <c r="H117" s="360">
        <f>IF(AG117=301,"",AG117)</f>
        <v>175</v>
      </c>
      <c r="I117" s="360" t="str">
        <f>IF(AH117=0,"",AH117)</f>
        <v/>
      </c>
      <c r="J117" s="360">
        <f>IF(AI117=301,"",AI117)</f>
        <v>213</v>
      </c>
      <c r="K117" s="360" t="str">
        <f>IF(AJ117=0,"",AJ117)</f>
        <v/>
      </c>
      <c r="L117" s="360">
        <f>IF(AK117=301,"",AK117)</f>
        <v>155</v>
      </c>
      <c r="M117" s="360" t="str">
        <f>IF(AL117=0,"",AL117)</f>
        <v/>
      </c>
      <c r="N117" s="360">
        <f>IF(AM117=301,"",AM117)</f>
        <v>159</v>
      </c>
      <c r="O117" s="360" t="str">
        <f>IF(AN117=0,"",AN117)</f>
        <v/>
      </c>
      <c r="P117" s="360">
        <f>IF(AO117=301,"",AO117)</f>
        <v>159</v>
      </c>
      <c r="Q117" s="360" t="str">
        <f>IF(AP117=0,"",AP117)</f>
        <v/>
      </c>
      <c r="R117" s="360">
        <f>IF(AQ117=301,"",AQ117)</f>
        <v>169</v>
      </c>
      <c r="S117" s="360" t="str">
        <f>IF(AR117=0,"",AR117)</f>
        <v/>
      </c>
      <c r="T117" s="360">
        <f>IF(AS117=301,"",AS117)</f>
        <v>178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201</v>
      </c>
      <c r="AD117" s="365"/>
      <c r="AE117" s="364">
        <f>ABS(INDEX(AE:AE,MATCH(AE112,$AA:$AA,0)+11)+INDEX(AE:AE,MATCH(AE112,$AA:$AA,0)+12)+INDEX(AE:AE,MATCH(AE112,$AA:$AA,0)+13))</f>
        <v>201</v>
      </c>
      <c r="AF117" s="365"/>
      <c r="AG117" s="364">
        <f>ABS(INDEX(AG:AG,MATCH(AG112,$AA:$AA,0)+11)+INDEX(AG:AG,MATCH(AG112,$AA:$AA,0)+12)+INDEX(AG:AG,MATCH(AG112,$AA:$AA,0)+13))</f>
        <v>175</v>
      </c>
      <c r="AH117" s="365"/>
      <c r="AI117" s="364">
        <f>ABS(INDEX(AI:AI,MATCH(AI112,$AA:$AA,0)+11)+INDEX(AI:AI,MATCH(AI112,$AA:$AA,0)+12)+INDEX(AI:AI,MATCH(AI112,$AA:$AA,0)+13))</f>
        <v>213</v>
      </c>
      <c r="AJ117" s="365"/>
      <c r="AK117" s="364">
        <f>ABS(INDEX(AK:AK,MATCH(AK112,$AA:$AA,0)+11)+INDEX(AK:AK,MATCH(AK112,$AA:$AA,0)+12)+INDEX(AK:AK,MATCH(AK112,$AA:$AA,0)+13))</f>
        <v>155</v>
      </c>
      <c r="AL117" s="365"/>
      <c r="AM117" s="364">
        <f>ABS(INDEX(AM:AM,MATCH(AM112,$AA:$AA,0)+11)+INDEX(AM:AM,MATCH(AM112,$AA:$AA,0)+12)+INDEX(AM:AM,MATCH(AM112,$AA:$AA,0)+13))</f>
        <v>159</v>
      </c>
      <c r="AN117" s="365"/>
      <c r="AO117" s="364">
        <f>ABS(INDEX(AO:AO,MATCH(AO112,$AA:$AA,0)+11)+INDEX(AO:AO,MATCH(AO112,$AA:$AA,0)+12)+INDEX(AO:AO,MATCH(AO112,$AA:$AA,0)+13))</f>
        <v>159</v>
      </c>
      <c r="AP117" s="365"/>
      <c r="AQ117" s="364">
        <f>ABS(INDEX(AQ:AQ,MATCH(AQ112,$AA:$AA,0)+11)+INDEX(AQ:AQ,MATCH(AQ112,$AA:$AA,0)+12)+INDEX(AQ:AQ,MATCH(AQ112,$AA:$AA,0)+13))</f>
        <v>169</v>
      </c>
      <c r="AR117" s="365"/>
      <c r="AS117" s="364">
        <f>ABS(INDEX(AS:AS,MATCH(AS112,$AA:$AA,0)+11)+INDEX(AS:AS,MATCH(AS112,$AA:$AA,0)+12)+INDEX(AS:AS,MATCH(AS112,$AA:$AA,0)+13))</f>
        <v>178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204</v>
      </c>
      <c r="E118" s="360" t="str">
        <f>IF(AD118=0,"",AD118)</f>
        <v/>
      </c>
      <c r="F118" s="360">
        <f>IF(AE118=301,"",AE118)</f>
        <v>149</v>
      </c>
      <c r="G118" s="360" t="str">
        <f>IF(AF118=0,"",AF118)</f>
        <v/>
      </c>
      <c r="H118" s="360">
        <f>IF(AG118=301,"",AG118)</f>
        <v>171</v>
      </c>
      <c r="I118" s="360" t="str">
        <f>IF(AH118=0,"",AH118)</f>
        <v/>
      </c>
      <c r="J118" s="360">
        <f>IF(AI118=301,"",AI118)</f>
        <v>178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179</v>
      </c>
      <c r="O118" s="360" t="str">
        <f>IF(AN118=0,"",AN118)</f>
        <v/>
      </c>
      <c r="P118" s="360">
        <f>IF(AO118=301,"",AO118)</f>
        <v>174</v>
      </c>
      <c r="Q118" s="360" t="str">
        <f>IF(AP118=0,"",AP118)</f>
        <v/>
      </c>
      <c r="R118" s="360">
        <f>IF(AQ118=301,"",AQ118)</f>
        <v>174</v>
      </c>
      <c r="S118" s="360" t="str">
        <f>IF(AR118=0,"",AR118)</f>
        <v/>
      </c>
      <c r="T118" s="360">
        <f>IF(AS118=301,"",AS118)</f>
        <v>177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204</v>
      </c>
      <c r="AD118" s="365"/>
      <c r="AE118" s="364">
        <f>ABS(INDEX(AE:AE,MATCH(AE112,$AA:$AA,0)+14)+INDEX(AE:AE,MATCH(AE112,$AA:$AA,0)+15)+INDEX(AE:AE,MATCH(AE112,$AA:$AA,0)+16))</f>
        <v>149</v>
      </c>
      <c r="AF118" s="365"/>
      <c r="AG118" s="364">
        <f>ABS(INDEX(AG:AG,MATCH(AG112,$AA:$AA,0)+14)+INDEX(AG:AG,MATCH(AG112,$AA:$AA,0)+15)+INDEX(AG:AG,MATCH(AG112,$AA:$AA,0)+16))</f>
        <v>171</v>
      </c>
      <c r="AH118" s="365"/>
      <c r="AI118" s="364">
        <f>ABS(INDEX(AI:AI,MATCH(AI112,$AA:$AA,0)+14)+INDEX(AI:AI,MATCH(AI112,$AA:$AA,0)+15)+INDEX(AI:AI,MATCH(AI112,$AA:$AA,0)+16))</f>
        <v>178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179</v>
      </c>
      <c r="AN118" s="365"/>
      <c r="AO118" s="364">
        <f>ABS(INDEX(AO:AO,MATCH(AO112,$AA:$AA,0)+14)+INDEX(AO:AO,MATCH(AO112,$AA:$AA,0)+15)+INDEX(AO:AO,MATCH(AO112,$AA:$AA,0)+16))</f>
        <v>174</v>
      </c>
      <c r="AP118" s="365"/>
      <c r="AQ118" s="364">
        <f>ABS(INDEX(AQ:AQ,MATCH(AQ112,$AA:$AA,0)+14)+INDEX(AQ:AQ,MATCH(AQ112,$AA:$AA,0)+15)+INDEX(AQ:AQ,MATCH(AQ112,$AA:$AA,0)+16))</f>
        <v>174</v>
      </c>
      <c r="AR118" s="365"/>
      <c r="AS118" s="364">
        <f>ABS(INDEX(AS:AS,MATCH(AS112,$AA:$AA,0)+14)+INDEX(AS:AS,MATCH(AS112,$AA:$AA,0)+15)+INDEX(AS:AS,MATCH(AS112,$AA:$AA,0)+16))</f>
        <v>177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756</v>
      </c>
      <c r="E119" s="363" t="str">
        <f>IF(AD119=0,"",AD119)</f>
        <v/>
      </c>
      <c r="F119" s="363">
        <f>IF(AE119=1505,"",AE119)</f>
        <v>751</v>
      </c>
      <c r="G119" s="363" t="str">
        <f>IF(AF119=0,"",AF119)</f>
        <v/>
      </c>
      <c r="H119" s="363">
        <f>IF(AG119=1505,"",AG119)</f>
        <v>762</v>
      </c>
      <c r="I119" s="363" t="str">
        <f>IF(AH119=0,"",AH119)</f>
        <v/>
      </c>
      <c r="J119" s="363">
        <f>IF(AI119=1505,"",AI119)</f>
        <v>793</v>
      </c>
      <c r="K119" s="363" t="str">
        <f>IF(AJ119=0,"",AJ119)</f>
        <v/>
      </c>
      <c r="L119" s="363">
        <f>IF(AK119=1505,"",AK119)</f>
        <v>669</v>
      </c>
      <c r="M119" s="363" t="str">
        <f>IF(AL119=0,"",AL119)</f>
        <v/>
      </c>
      <c r="N119" s="363">
        <f>IF(AM119=1505,"",AM119)</f>
        <v>672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660</v>
      </c>
      <c r="S119" s="363" t="str">
        <f>IF(AR119=0,"",AR119)</f>
        <v/>
      </c>
      <c r="T119" s="363">
        <f>IF(AS119=1505,"",AS119)</f>
        <v>631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756</v>
      </c>
      <c r="AD119" s="345"/>
      <c r="AE119" s="344">
        <f>SUM(AE115:AE118)</f>
        <v>751</v>
      </c>
      <c r="AF119" s="345"/>
      <c r="AG119" s="344">
        <f>SUM(AG115:AG118)</f>
        <v>762</v>
      </c>
      <c r="AH119" s="345"/>
      <c r="AI119" s="344">
        <f>SUM(AI115:AI118)</f>
        <v>793</v>
      </c>
      <c r="AJ119" s="345"/>
      <c r="AK119" s="344">
        <f>SUM(AK115:AK118)</f>
        <v>669</v>
      </c>
      <c r="AL119" s="345"/>
      <c r="AM119" s="344">
        <f>SUM(AM115:AM118)</f>
        <v>672</v>
      </c>
      <c r="AN119" s="345"/>
      <c r="AO119" s="344">
        <f>SUM(AO115:AO118)</f>
        <v>728</v>
      </c>
      <c r="AP119" s="345"/>
      <c r="AQ119" s="344">
        <f>SUM(AQ115:AQ118)</f>
        <v>660</v>
      </c>
      <c r="AR119" s="345"/>
      <c r="AS119" s="344">
        <f>SUM(AS115:AS118)</f>
        <v>631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6">
        <f>IF(AD127="","",AD127)</f>
        <v>0</v>
      </c>
      <c r="F127" s="75">
        <f t="shared" ref="F127:F140" si="139">IF(AE127=0,"",AE127)</f>
        <v>153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0</v>
      </c>
      <c r="J127" s="75">
        <f t="shared" ref="J127:J140" si="141">IF(AI127=0,"",AI127)</f>
        <v>181</v>
      </c>
      <c r="K127" s="346">
        <f>IF(AJ127="","",AJ127)</f>
        <v>1</v>
      </c>
      <c r="L127" s="75">
        <f t="shared" ref="L127:L140" si="142">IF(AK127=0,"",AK127)</f>
        <v>146</v>
      </c>
      <c r="M127" s="346">
        <f>IF(AL127="","",AL127)</f>
        <v>0</v>
      </c>
      <c r="N127" s="75">
        <f>IF(AM127=0,"",AM127)</f>
        <v>187</v>
      </c>
      <c r="O127" s="346">
        <f>IF(AN127="","",AN127)</f>
        <v>1</v>
      </c>
      <c r="P127" s="75">
        <f t="shared" ref="P127:P140" si="143">IF(AO127=0,"",AO127)</f>
        <v>203</v>
      </c>
      <c r="Q127" s="346">
        <f>IF(AP127="","",AP127)</f>
        <v>0</v>
      </c>
      <c r="R127" s="75">
        <f t="shared" ref="R127:R140" si="144">IF(AQ127=0,"",AQ127)</f>
        <v>190</v>
      </c>
      <c r="S127" s="346">
        <f>IF(AR127="","",AR127)</f>
        <v>1</v>
      </c>
      <c r="T127" s="75">
        <f t="shared" ref="T127:T140" si="145">IF(AS127=0,"",AS127)</f>
        <v>179</v>
      </c>
      <c r="U127" s="346">
        <f>IF(AT127="","",AT127)</f>
        <v>0</v>
      </c>
      <c r="V127" s="75">
        <f t="shared" ref="V127:V140" si="146">IF(AU127=0,"",AU127)</f>
        <v>1631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">
      <c r="A130" s="374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6">
        <f>IF(AD130="","",AD130)</f>
        <v>0</v>
      </c>
      <c r="F130" s="75">
        <f t="shared" si="139"/>
        <v>194</v>
      </c>
      <c r="G130" s="346">
        <f>IF(AF130="","",AF130)</f>
        <v>1</v>
      </c>
      <c r="H130" s="75">
        <f t="shared" si="140"/>
        <v>184</v>
      </c>
      <c r="I130" s="346">
        <f>IF(AH130="","",AH130)</f>
        <v>0</v>
      </c>
      <c r="J130" s="75">
        <f t="shared" si="141"/>
        <v>137</v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>
        <f t="shared" si="144"/>
        <v>163</v>
      </c>
      <c r="S130" s="346">
        <f>IF(AR130="","",AR130)</f>
        <v>1</v>
      </c>
      <c r="T130" s="75">
        <f t="shared" si="145"/>
        <v>191</v>
      </c>
      <c r="U130" s="346">
        <f>IF(AT130="","",AT130)</f>
        <v>1</v>
      </c>
      <c r="V130" s="75">
        <f t="shared" si="146"/>
        <v>1013</v>
      </c>
      <c r="W130" s="346">
        <f>IF(AV130="","",AV130)</f>
        <v>3</v>
      </c>
      <c r="Z130" s="349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">
      <c r="A131" s="375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>
        <f t="shared" si="142"/>
        <v>143</v>
      </c>
      <c r="M131" s="347"/>
      <c r="N131" s="78">
        <f t="shared" si="159"/>
        <v>157</v>
      </c>
      <c r="O131" s="347"/>
      <c r="P131" s="78">
        <f t="shared" si="143"/>
        <v>159</v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459</v>
      </c>
      <c r="W131" s="347"/>
      <c r="Z131" s="350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">
      <c r="A133" s="374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6">
        <f>IF(AD133="","",AD133)</f>
        <v>1</v>
      </c>
      <c r="F133" s="75">
        <f t="shared" si="139"/>
        <v>183</v>
      </c>
      <c r="G133" s="346">
        <f>IF(AF133="","",AF133)</f>
        <v>0</v>
      </c>
      <c r="H133" s="75">
        <f t="shared" si="140"/>
        <v>206</v>
      </c>
      <c r="I133" s="346">
        <f>IF(AH133="","",AH133)</f>
        <v>1</v>
      </c>
      <c r="J133" s="75">
        <f t="shared" si="141"/>
        <v>141</v>
      </c>
      <c r="K133" s="346">
        <f>IF(AJ133="","",AJ133)</f>
        <v>0</v>
      </c>
      <c r="L133" s="75">
        <f t="shared" si="142"/>
        <v>213</v>
      </c>
      <c r="M133" s="346">
        <f>IF(AL133="","",AL133)</f>
        <v>1</v>
      </c>
      <c r="N133" s="75">
        <f t="shared" si="159"/>
        <v>180</v>
      </c>
      <c r="O133" s="346">
        <f>IF(AN133="","",AN133)</f>
        <v>1</v>
      </c>
      <c r="P133" s="75">
        <f t="shared" si="143"/>
        <v>174</v>
      </c>
      <c r="Q133" s="346">
        <f>IF(AP133="","",AP133)</f>
        <v>0</v>
      </c>
      <c r="R133" s="75">
        <f t="shared" si="144"/>
        <v>156</v>
      </c>
      <c r="S133" s="346">
        <f>IF(AR133="","",AR133)</f>
        <v>0</v>
      </c>
      <c r="T133" s="75">
        <f t="shared" si="145"/>
        <v>160</v>
      </c>
      <c r="U133" s="346">
        <f>IF(AT133="","",AT133)</f>
        <v>0</v>
      </c>
      <c r="V133" s="75">
        <f t="shared" si="146"/>
        <v>1614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6">
        <f>IF(AD136="","",AD136)</f>
        <v>1</v>
      </c>
      <c r="F136" s="75">
        <f t="shared" si="139"/>
        <v>191</v>
      </c>
      <c r="G136" s="346">
        <f>IF(AF136="","",AF136)</f>
        <v>0</v>
      </c>
      <c r="H136" s="75">
        <f t="shared" si="140"/>
        <v>199</v>
      </c>
      <c r="I136" s="346">
        <f>IF(AH136="","",AH136)</f>
        <v>1</v>
      </c>
      <c r="J136" s="75">
        <f t="shared" si="141"/>
        <v>186</v>
      </c>
      <c r="K136" s="346">
        <f>IF(AJ136="","",AJ136)</f>
        <v>1</v>
      </c>
      <c r="L136" s="75">
        <f t="shared" si="142"/>
        <v>219</v>
      </c>
      <c r="M136" s="346">
        <f>IF(AL136="","",AL136)</f>
        <v>1</v>
      </c>
      <c r="N136" s="75">
        <f t="shared" si="159"/>
        <v>195</v>
      </c>
      <c r="O136" s="346">
        <f>IF(AN136="","",AN136)</f>
        <v>0</v>
      </c>
      <c r="P136" s="75">
        <f t="shared" si="143"/>
        <v>165</v>
      </c>
      <c r="Q136" s="346">
        <f>IF(AP136="","",AP136)</f>
        <v>0</v>
      </c>
      <c r="R136" s="75">
        <f t="shared" si="144"/>
        <v>161</v>
      </c>
      <c r="S136" s="346">
        <f>IF(AR136="","",AR136)</f>
        <v>1</v>
      </c>
      <c r="T136" s="75">
        <f t="shared" si="145"/>
        <v>184</v>
      </c>
      <c r="U136" s="346">
        <f>IF(AT136="","",AT136)</f>
        <v>0</v>
      </c>
      <c r="V136" s="75">
        <f t="shared" si="146"/>
        <v>1704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SG DJK Rimpar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Rottendorf 1</v>
      </c>
      <c r="I143" s="357" t="str">
        <f t="shared" si="172"/>
        <v/>
      </c>
      <c r="J143" s="356" t="str">
        <f t="shared" si="172"/>
        <v>Bajuwaren München 1</v>
      </c>
      <c r="K143" s="357" t="str">
        <f t="shared" si="172"/>
        <v/>
      </c>
      <c r="L143" s="356" t="str">
        <f t="shared" si="172"/>
        <v>Schanzer Ingolstadt 1</v>
      </c>
      <c r="M143" s="357" t="str">
        <f t="shared" si="172"/>
        <v/>
      </c>
      <c r="N143" s="356" t="str">
        <f t="shared" si="171"/>
        <v>BC Comet Nürnberg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BC EMAX Unterföhring 2</v>
      </c>
      <c r="S143" s="357" t="str">
        <f t="shared" si="171"/>
        <v/>
      </c>
      <c r="T143" s="356" t="str">
        <f t="shared" si="171"/>
        <v>Bowlinghaus Bamberg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DJK Rimpar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Bajuwaren München 1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BC Comet Nürnberg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BC EMAX Unterföhring 2</v>
      </c>
      <c r="AR143" s="357"/>
      <c r="AS143" s="356" t="str">
        <f>VLOOKUP(AS142,Schlüssel!$A$5:$K$14,2)</f>
        <v>Bowlinghaus Bamberg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258</v>
      </c>
      <c r="E145" s="360" t="str">
        <f>IF(AD145=0,"",AD145)</f>
        <v/>
      </c>
      <c r="F145" s="360">
        <f>IF(AE145=301,"",AE145)</f>
        <v>214</v>
      </c>
      <c r="G145" s="360" t="str">
        <f>IF(AF145=0,"",AF145)</f>
        <v/>
      </c>
      <c r="H145" s="360">
        <f>IF(AG145=301,"",AG145)</f>
        <v>220</v>
      </c>
      <c r="I145" s="360" t="str">
        <f>IF(AH145=0,"",AH145)</f>
        <v/>
      </c>
      <c r="J145" s="360">
        <f>IF(AI145=301,"",AI145)</f>
        <v>166</v>
      </c>
      <c r="K145" s="360" t="str">
        <f>IF(AJ145=0,"",AJ145)</f>
        <v/>
      </c>
      <c r="L145" s="360">
        <f>IF(AK145=301,"",AK145)</f>
        <v>169</v>
      </c>
      <c r="M145" s="360" t="str">
        <f>IF(AL145=0,"",AL145)</f>
        <v/>
      </c>
      <c r="N145" s="360">
        <f>IF(AM145=301,"",AM145)</f>
        <v>184</v>
      </c>
      <c r="O145" s="360" t="str">
        <f>IF(AN145=0,"",AN145)</f>
        <v/>
      </c>
      <c r="P145" s="360">
        <f>IF(AO145=301,"",AO145)</f>
        <v>242</v>
      </c>
      <c r="Q145" s="360" t="str">
        <f>IF(AP145=0,"",AP145)</f>
        <v/>
      </c>
      <c r="R145" s="360">
        <f>IF(AQ145=301,"",AQ145)</f>
        <v>147</v>
      </c>
      <c r="S145" s="360" t="str">
        <f>IF(AR145=0,"",AR145)</f>
        <v/>
      </c>
      <c r="T145" s="360">
        <f>IF(AS145=301,"",AS145)</f>
        <v>187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258</v>
      </c>
      <c r="AD145" s="367"/>
      <c r="AE145" s="366">
        <f>ABS(INDEX(AE:AE,MATCH(AE142,$AA:$AA,0)+5)+INDEX(AE:AE,MATCH(AE142,$AA:$AA,0)+6)+INDEX(AE:AE,MATCH(AE142,$AA:$AA,0)+7))</f>
        <v>214</v>
      </c>
      <c r="AF145" s="367"/>
      <c r="AG145" s="366">
        <f>ABS(INDEX(AG:AG,MATCH(AG142,$AA:$AA,0)+5)+INDEX(AG:AG,MATCH(AG142,$AA:$AA,0)+6)+INDEX(AG:AG,MATCH(AG142,$AA:$AA,0)+7))</f>
        <v>220</v>
      </c>
      <c r="AH145" s="367"/>
      <c r="AI145" s="366">
        <f>ABS(INDEX(AI:AI,MATCH(AI142,$AA:$AA,0)+5)+INDEX(AI:AI,MATCH(AI142,$AA:$AA,0)+6)+INDEX(AI:AI,MATCH(AI142,$AA:$AA,0)+7))</f>
        <v>166</v>
      </c>
      <c r="AJ145" s="367"/>
      <c r="AK145" s="366">
        <f>ABS(INDEX(AK:AK,MATCH(AK142,$AA:$AA,0)+5)+INDEX(AK:AK,MATCH(AK142,$AA:$AA,0)+6)+INDEX(AK:AK,MATCH(AK142,$AA:$AA,0)+7))</f>
        <v>169</v>
      </c>
      <c r="AL145" s="367"/>
      <c r="AM145" s="366">
        <f>ABS(INDEX(AM:AM,MATCH(AM142,$AA:$AA,0)+5)+INDEX(AM:AM,MATCH(AM142,$AA:$AA,0)+6)+INDEX(AM:AM,MATCH(AM142,$AA:$AA,0)+7))</f>
        <v>184</v>
      </c>
      <c r="AN145" s="367"/>
      <c r="AO145" s="366">
        <f>ABS(INDEX(AO:AO,MATCH(AO142,$AA:$AA,0)+5)+INDEX(AO:AO,MATCH(AO142,$AA:$AA,0)+6)+INDEX(AO:AO,MATCH(AO142,$AA:$AA,0)+7))</f>
        <v>242</v>
      </c>
      <c r="AP145" s="367"/>
      <c r="AQ145" s="366">
        <f>ABS(INDEX(AQ:AQ,MATCH(AQ142,$AA:$AA,0)+5)+INDEX(AQ:AQ,MATCH(AQ142,$AA:$AA,0)+6)+INDEX(AQ:AQ,MATCH(AQ142,$AA:$AA,0)+7))</f>
        <v>147</v>
      </c>
      <c r="AR145" s="367"/>
      <c r="AS145" s="366">
        <f>ABS(INDEX(AS:AS,MATCH(AS142,$AA:$AA,0)+5)+INDEX(AS:AS,MATCH(AS142,$AA:$AA,0)+6)+INDEX(AS:AS,MATCH(AS142,$AA:$AA,0)+7))</f>
        <v>187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187</v>
      </c>
      <c r="G146" s="360" t="str">
        <f>IF(AF146=0,"",AF146)</f>
        <v/>
      </c>
      <c r="H146" s="360">
        <f>IF(AG146=301,"",AG146)</f>
        <v>200</v>
      </c>
      <c r="I146" s="360" t="str">
        <f>IF(AH146=0,"",AH146)</f>
        <v/>
      </c>
      <c r="J146" s="360">
        <f>IF(AI146=301,"",AI146)</f>
        <v>150</v>
      </c>
      <c r="K146" s="360" t="str">
        <f>IF(AJ146=0,"",AJ146)</f>
        <v/>
      </c>
      <c r="L146" s="360">
        <f>IF(AK146=301,"",AK146)</f>
        <v>168</v>
      </c>
      <c r="M146" s="360" t="str">
        <f>IF(AL146=0,"",AL146)</f>
        <v/>
      </c>
      <c r="N146" s="360">
        <f>IF(AM146=301,"",AM146)</f>
        <v>211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156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187</v>
      </c>
      <c r="AF146" s="365"/>
      <c r="AG146" s="364">
        <f>ABS(INDEX(AG:AG,MATCH(AG142,$AA:$AA,0)+8)+INDEX(AG:AG,MATCH(AG142,$AA:$AA,0)+9)+INDEX(AG:AG,MATCH(AG142,$AA:$AA,0)+10))</f>
        <v>200</v>
      </c>
      <c r="AH146" s="365"/>
      <c r="AI146" s="364">
        <f>ABS(INDEX(AI:AI,MATCH(AI142,$AA:$AA,0)+8)+INDEX(AI:AI,MATCH(AI142,$AA:$AA,0)+9)+INDEX(AI:AI,MATCH(AI142,$AA:$AA,0)+10))</f>
        <v>150</v>
      </c>
      <c r="AJ146" s="365"/>
      <c r="AK146" s="364">
        <f>ABS(INDEX(AK:AK,MATCH(AK142,$AA:$AA,0)+8)+INDEX(AK:AK,MATCH(AK142,$AA:$AA,0)+9)+INDEX(AK:AK,MATCH(AK142,$AA:$AA,0)+10))</f>
        <v>168</v>
      </c>
      <c r="AL146" s="365"/>
      <c r="AM146" s="364">
        <f>ABS(INDEX(AM:AM,MATCH(AM142,$AA:$AA,0)+8)+INDEX(AM:AM,MATCH(AM142,$AA:$AA,0)+9)+INDEX(AM:AM,MATCH(AM142,$AA:$AA,0)+10))</f>
        <v>211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156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184</v>
      </c>
      <c r="E147" s="360" t="str">
        <f>IF(AD147=0,"",AD147)</f>
        <v/>
      </c>
      <c r="F147" s="360">
        <f>IF(AE147=301,"",AE147)</f>
        <v>184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203</v>
      </c>
      <c r="K147" s="360" t="str">
        <f>IF(AJ147=0,"",AJ147)</f>
        <v/>
      </c>
      <c r="L147" s="360">
        <f>IF(AK147=301,"",AK147)</f>
        <v>139</v>
      </c>
      <c r="M147" s="360" t="str">
        <f>IF(AL147=0,"",AL147)</f>
        <v/>
      </c>
      <c r="N147" s="360">
        <f>IF(AM147=301,"",AM147)</f>
        <v>179</v>
      </c>
      <c r="O147" s="360" t="str">
        <f>IF(AN147=0,"",AN147)</f>
        <v/>
      </c>
      <c r="P147" s="360">
        <f>IF(AO147=301,"",AO147)</f>
        <v>217</v>
      </c>
      <c r="Q147" s="360" t="str">
        <f>IF(AP147=0,"",AP147)</f>
        <v/>
      </c>
      <c r="R147" s="360">
        <f>IF(AQ147=301,"",AQ147)</f>
        <v>206</v>
      </c>
      <c r="S147" s="360" t="str">
        <f>IF(AR147=0,"",AR147)</f>
        <v/>
      </c>
      <c r="T147" s="360">
        <f>IF(AS147=301,"",AS147)</f>
        <v>202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184</v>
      </c>
      <c r="AD147" s="365"/>
      <c r="AE147" s="364">
        <f>ABS(INDEX(AE:AE,MATCH(AE142,$AA:$AA,0)+11)+INDEX(AE:AE,MATCH(AE142,$AA:$AA,0)+12)+INDEX(AE:AE,MATCH(AE142,$AA:$AA,0)+13))</f>
        <v>184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203</v>
      </c>
      <c r="AJ147" s="365"/>
      <c r="AK147" s="364">
        <f>ABS(INDEX(AK:AK,MATCH(AK142,$AA:$AA,0)+11)+INDEX(AK:AK,MATCH(AK142,$AA:$AA,0)+12)+INDEX(AK:AK,MATCH(AK142,$AA:$AA,0)+13))</f>
        <v>139</v>
      </c>
      <c r="AL147" s="365"/>
      <c r="AM147" s="364">
        <f>ABS(INDEX(AM:AM,MATCH(AM142,$AA:$AA,0)+11)+INDEX(AM:AM,MATCH(AM142,$AA:$AA,0)+12)+INDEX(AM:AM,MATCH(AM142,$AA:$AA,0)+13))</f>
        <v>179</v>
      </c>
      <c r="AN147" s="365"/>
      <c r="AO147" s="364">
        <f>ABS(INDEX(AO:AO,MATCH(AO142,$AA:$AA,0)+11)+INDEX(AO:AO,MATCH(AO142,$AA:$AA,0)+12)+INDEX(AO:AO,MATCH(AO142,$AA:$AA,0)+13))</f>
        <v>217</v>
      </c>
      <c r="AP147" s="365"/>
      <c r="AQ147" s="364">
        <f>ABS(INDEX(AQ:AQ,MATCH(AQ142,$AA:$AA,0)+11)+INDEX(AQ:AQ,MATCH(AQ142,$AA:$AA,0)+12)+INDEX(AQ:AQ,MATCH(AQ142,$AA:$AA,0)+13))</f>
        <v>206</v>
      </c>
      <c r="AR147" s="365"/>
      <c r="AS147" s="364">
        <f>ABS(INDEX(AS:AS,MATCH(AS142,$AA:$AA,0)+11)+INDEX(AS:AS,MATCH(AS142,$AA:$AA,0)+12)+INDEX(AS:AS,MATCH(AS142,$AA:$AA,0)+13))</f>
        <v>202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150</v>
      </c>
      <c r="E148" s="360" t="str">
        <f>IF(AD148=0,"",AD148)</f>
        <v/>
      </c>
      <c r="F148" s="360">
        <f>IF(AE148=301,"",AE148)</f>
        <v>199</v>
      </c>
      <c r="G148" s="360" t="str">
        <f>IF(AF148=0,"",AF148)</f>
        <v/>
      </c>
      <c r="H148" s="360">
        <f>IF(AG148=301,"",AG148)</f>
        <v>171</v>
      </c>
      <c r="I148" s="360" t="str">
        <f>IF(AH148=0,"",AH148)</f>
        <v/>
      </c>
      <c r="J148" s="360">
        <f>IF(AI148=301,"",AI148)</f>
        <v>155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201</v>
      </c>
      <c r="O148" s="360" t="str">
        <f>IF(AN148=0,"",AN148)</f>
        <v/>
      </c>
      <c r="P148" s="360">
        <f>IF(AO148=301,"",AO148)</f>
        <v>180</v>
      </c>
      <c r="Q148" s="360" t="str">
        <f>IF(AP148=0,"",AP148)</f>
        <v/>
      </c>
      <c r="R148" s="360">
        <f>IF(AQ148=301,"",AQ148)</f>
        <v>152</v>
      </c>
      <c r="S148" s="360" t="str">
        <f>IF(AR148=0,"",AR148)</f>
        <v/>
      </c>
      <c r="T148" s="360">
        <f>IF(AS148=301,"",AS148)</f>
        <v>258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150</v>
      </c>
      <c r="AD148" s="365"/>
      <c r="AE148" s="364">
        <f>ABS(INDEX(AE:AE,MATCH(AE142,$AA:$AA,0)+14)+INDEX(AE:AE,MATCH(AE142,$AA:$AA,0)+15)+INDEX(AE:AE,MATCH(AE142,$AA:$AA,0)+16))</f>
        <v>199</v>
      </c>
      <c r="AF148" s="365"/>
      <c r="AG148" s="364">
        <f>ABS(INDEX(AG:AG,MATCH(AG142,$AA:$AA,0)+14)+INDEX(AG:AG,MATCH(AG142,$AA:$AA,0)+15)+INDEX(AG:AG,MATCH(AG142,$AA:$AA,0)+16))</f>
        <v>171</v>
      </c>
      <c r="AH148" s="365"/>
      <c r="AI148" s="364">
        <f>ABS(INDEX(AI:AI,MATCH(AI142,$AA:$AA,0)+14)+INDEX(AI:AI,MATCH(AI142,$AA:$AA,0)+15)+INDEX(AI:AI,MATCH(AI142,$AA:$AA,0)+16))</f>
        <v>155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201</v>
      </c>
      <c r="AN148" s="365"/>
      <c r="AO148" s="364">
        <f>ABS(INDEX(AO:AO,MATCH(AO142,$AA:$AA,0)+14)+INDEX(AO:AO,MATCH(AO142,$AA:$AA,0)+15)+INDEX(AO:AO,MATCH(AO142,$AA:$AA,0)+16))</f>
        <v>180</v>
      </c>
      <c r="AP148" s="365"/>
      <c r="AQ148" s="364">
        <f>ABS(INDEX(AQ:AQ,MATCH(AQ142,$AA:$AA,0)+14)+INDEX(AQ:AQ,MATCH(AQ142,$AA:$AA,0)+15)+INDEX(AQ:AQ,MATCH(AQ142,$AA:$AA,0)+16))</f>
        <v>152</v>
      </c>
      <c r="AR148" s="365"/>
      <c r="AS148" s="364">
        <f>ABS(INDEX(AS:AS,MATCH(AS142,$AA:$AA,0)+14)+INDEX(AS:AS,MATCH(AS142,$AA:$AA,0)+15)+INDEX(AS:AS,MATCH(AS142,$AA:$AA,0)+16))</f>
        <v>258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782</v>
      </c>
      <c r="E149" s="363" t="str">
        <f>IF(AD149=0,"",AD149)</f>
        <v/>
      </c>
      <c r="F149" s="363">
        <f>IF(AE149=1505,"",AE149)</f>
        <v>784</v>
      </c>
      <c r="G149" s="363" t="str">
        <f>IF(AF149=0,"",AF149)</f>
        <v/>
      </c>
      <c r="H149" s="363">
        <f>IF(AG149=1505,"",AG149)</f>
        <v>774</v>
      </c>
      <c r="I149" s="363" t="str">
        <f>IF(AH149=0,"",AH149)</f>
        <v/>
      </c>
      <c r="J149" s="363">
        <f>IF(AI149=1505,"",AI149)</f>
        <v>674</v>
      </c>
      <c r="K149" s="363" t="str">
        <f>IF(AJ149=0,"",AJ149)</f>
        <v/>
      </c>
      <c r="L149" s="363">
        <f>IF(AK149=1505,"",AK149)</f>
        <v>665</v>
      </c>
      <c r="M149" s="363" t="str">
        <f>IF(AL149=0,"",AL149)</f>
        <v/>
      </c>
      <c r="N149" s="363">
        <f>IF(AM149=1505,"",AM149)</f>
        <v>775</v>
      </c>
      <c r="O149" s="363" t="str">
        <f>IF(AN149=0,"",AN149)</f>
        <v/>
      </c>
      <c r="P149" s="363">
        <f>IF(AO149=1505,"",AO149)</f>
        <v>819</v>
      </c>
      <c r="Q149" s="363" t="str">
        <f>IF(AP149=0,"",AP149)</f>
        <v/>
      </c>
      <c r="R149" s="363">
        <f>IF(AQ149=1505,"",AQ149)</f>
        <v>661</v>
      </c>
      <c r="S149" s="363" t="str">
        <f>IF(AR149=0,"",AR149)</f>
        <v/>
      </c>
      <c r="T149" s="363">
        <f>IF(AS149=1505,"",AS149)</f>
        <v>820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782</v>
      </c>
      <c r="AD149" s="345"/>
      <c r="AE149" s="344">
        <f>SUM(AE145:AE148)</f>
        <v>784</v>
      </c>
      <c r="AF149" s="345"/>
      <c r="AG149" s="344">
        <f>SUM(AG145:AG148)</f>
        <v>774</v>
      </c>
      <c r="AH149" s="345"/>
      <c r="AI149" s="344">
        <f>SUM(AI145:AI148)</f>
        <v>674</v>
      </c>
      <c r="AJ149" s="345"/>
      <c r="AK149" s="344">
        <f>SUM(AK145:AK148)</f>
        <v>665</v>
      </c>
      <c r="AL149" s="345"/>
      <c r="AM149" s="344">
        <f>SUM(AM145:AM148)</f>
        <v>775</v>
      </c>
      <c r="AN149" s="345"/>
      <c r="AO149" s="344">
        <f>SUM(AO145:AO148)</f>
        <v>819</v>
      </c>
      <c r="AP149" s="345"/>
      <c r="AQ149" s="344">
        <f>SUM(AQ145:AQ148)</f>
        <v>661</v>
      </c>
      <c r="AR149" s="345"/>
      <c r="AS149" s="344">
        <f>SUM(AS145:AS148)</f>
        <v>820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6">
        <f>IF(AD157="","",AD157)</f>
        <v>1</v>
      </c>
      <c r="F157" s="75">
        <f t="shared" ref="F157:F170" si="174">IF(AE157=0,"",AE157)</f>
        <v>146</v>
      </c>
      <c r="G157" s="346">
        <f>IF(AF157="","",AF157)</f>
        <v>0</v>
      </c>
      <c r="H157" s="75">
        <f t="shared" ref="H157:H170" si="175">IF(AG157=0,"",AG157)</f>
        <v>220</v>
      </c>
      <c r="I157" s="346">
        <f>IF(AH157="","",AH157)</f>
        <v>1</v>
      </c>
      <c r="J157" s="75">
        <f t="shared" ref="J157:J170" si="176">IF(AI157=0,"",AI157)</f>
        <v>175</v>
      </c>
      <c r="K157" s="346">
        <f>IF(AJ157="","",AJ157)</f>
        <v>0</v>
      </c>
      <c r="L157" s="75">
        <f t="shared" ref="L157:L170" si="177">IF(AK157=0,"",AK157)</f>
        <v>162</v>
      </c>
      <c r="M157" s="346">
        <f>IF(AL157="","",AL157)</f>
        <v>0</v>
      </c>
      <c r="N157" s="75">
        <f>IF(AM157=0,"",AM157)</f>
        <v>197</v>
      </c>
      <c r="O157" s="346">
        <f>IF(AN157="","",AN157)</f>
        <v>1</v>
      </c>
      <c r="P157" s="75">
        <f t="shared" ref="P157:P170" si="178">IF(AO157=0,"",AO157)</f>
        <v>149</v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1</v>
      </c>
      <c r="T157" s="75" t="str">
        <f t="shared" ref="T157:T170" si="180">IF(AS157=0,"",AS157)</f>
        <v/>
      </c>
      <c r="U157" s="346">
        <f>IF(AT157="","",AT157)</f>
        <v>1</v>
      </c>
      <c r="V157" s="75">
        <f t="shared" ref="V157:V170" si="181">IF(AU157=0,"",AU157)</f>
        <v>1218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">
      <c r="A158" s="375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>
        <f t="shared" si="179"/>
        <v>200</v>
      </c>
      <c r="S158" s="347"/>
      <c r="T158" s="78">
        <f t="shared" si="180"/>
        <v>222</v>
      </c>
      <c r="U158" s="347"/>
      <c r="V158" s="78">
        <f t="shared" si="181"/>
        <v>422</v>
      </c>
      <c r="W158" s="347"/>
      <c r="Z158" s="350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">
      <c r="A160" s="374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6">
        <f>IF(AD160="","",AD160)</f>
        <v>1</v>
      </c>
      <c r="F160" s="75">
        <f t="shared" si="174"/>
        <v>203</v>
      </c>
      <c r="G160" s="346">
        <f>IF(AF160="","",AF160)</f>
        <v>0</v>
      </c>
      <c r="H160" s="75">
        <f t="shared" si="175"/>
        <v>200</v>
      </c>
      <c r="I160" s="346">
        <f>IF(AH160="","",AH160)</f>
        <v>1</v>
      </c>
      <c r="J160" s="75">
        <f t="shared" si="176"/>
        <v>208</v>
      </c>
      <c r="K160" s="346">
        <f>IF(AJ160="","",AJ160)</f>
        <v>1</v>
      </c>
      <c r="L160" s="75">
        <f t="shared" si="177"/>
        <v>181</v>
      </c>
      <c r="M160" s="346">
        <f>IF(AL160="","",AL160)</f>
        <v>0</v>
      </c>
      <c r="N160" s="75">
        <f t="shared" si="194"/>
        <v>157</v>
      </c>
      <c r="O160" s="346">
        <f>IF(AN160="","",AN160)</f>
        <v>0</v>
      </c>
      <c r="P160" s="75">
        <f t="shared" si="178"/>
        <v>235</v>
      </c>
      <c r="Q160" s="346">
        <f>IF(AP160="","",AP160)</f>
        <v>1</v>
      </c>
      <c r="R160" s="75">
        <f t="shared" si="179"/>
        <v>235</v>
      </c>
      <c r="S160" s="346">
        <f>IF(AR160="","",AR160)</f>
        <v>1</v>
      </c>
      <c r="T160" s="75">
        <f t="shared" si="180"/>
        <v>214</v>
      </c>
      <c r="U160" s="346">
        <f>IF(AT160="","",AT160)</f>
        <v>1</v>
      </c>
      <c r="V160" s="75">
        <f t="shared" si="181"/>
        <v>1802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">
      <c r="A163" s="374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6">
        <f>IF(AD163="","",AD163)</f>
        <v>1</v>
      </c>
      <c r="F163" s="75">
        <f t="shared" si="174"/>
        <v>213</v>
      </c>
      <c r="G163" s="346">
        <f>IF(AF163="","",AF163)</f>
        <v>1</v>
      </c>
      <c r="H163" s="75">
        <f t="shared" si="175"/>
        <v>183</v>
      </c>
      <c r="I163" s="346">
        <f>IF(AH163="","",AH163)</f>
        <v>0</v>
      </c>
      <c r="J163" s="75">
        <f t="shared" si="176"/>
        <v>203</v>
      </c>
      <c r="K163" s="346">
        <f>IF(AJ163="","",AJ163)</f>
        <v>1</v>
      </c>
      <c r="L163" s="75">
        <f t="shared" si="177"/>
        <v>155</v>
      </c>
      <c r="M163" s="346">
        <f>IF(AL163="","",AL163)</f>
        <v>1</v>
      </c>
      <c r="N163" s="75">
        <f t="shared" si="194"/>
        <v>172</v>
      </c>
      <c r="O163" s="346">
        <f>IF(AN163="","",AN163)</f>
        <v>0</v>
      </c>
      <c r="P163" s="75">
        <f t="shared" si="178"/>
        <v>175</v>
      </c>
      <c r="Q163" s="346">
        <f>IF(AP163="","",AP163)</f>
        <v>0</v>
      </c>
      <c r="R163" s="75">
        <f t="shared" si="179"/>
        <v>172</v>
      </c>
      <c r="S163" s="346">
        <f>IF(AR163="","",AR163)</f>
        <v>0</v>
      </c>
      <c r="T163" s="75">
        <f t="shared" si="180"/>
        <v>178</v>
      </c>
      <c r="U163" s="346">
        <f>IF(AT163="","",AT163)</f>
        <v>0</v>
      </c>
      <c r="V163" s="75">
        <f t="shared" si="181"/>
        <v>1660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6">
        <f>IF(AD166="","",AD166)</f>
        <v>1</v>
      </c>
      <c r="F166" s="75">
        <f t="shared" si="174"/>
        <v>138</v>
      </c>
      <c r="G166" s="346">
        <f>IF(AF166="","",AF166)</f>
        <v>0</v>
      </c>
      <c r="H166" s="75">
        <f t="shared" si="175"/>
        <v>171</v>
      </c>
      <c r="I166" s="346">
        <f>IF(AH166="","",AH166)</f>
        <v>0</v>
      </c>
      <c r="J166" s="75">
        <f t="shared" si="176"/>
        <v>201</v>
      </c>
      <c r="K166" s="346">
        <f>IF(AJ166="","",AJ166)</f>
        <v>0</v>
      </c>
      <c r="L166" s="75">
        <f t="shared" si="177"/>
        <v>171</v>
      </c>
      <c r="M166" s="346">
        <f>IF(AL166="","",AL166)</f>
        <v>0</v>
      </c>
      <c r="N166" s="75">
        <f t="shared" si="194"/>
        <v>227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157</v>
      </c>
      <c r="S166" s="346">
        <f>IF(AR166="","",AR166)</f>
        <v>0</v>
      </c>
      <c r="T166" s="75">
        <f t="shared" si="180"/>
        <v>223</v>
      </c>
      <c r="U166" s="346">
        <f>IF(AT166="","",AT166)</f>
        <v>1</v>
      </c>
      <c r="V166" s="75">
        <f t="shared" si="181"/>
        <v>1686</v>
      </c>
      <c r="W166" s="346">
        <f>IF(AV166="","",AV166)</f>
        <v>4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High Roller Rosenheim 1</v>
      </c>
      <c r="E173" s="357" t="str">
        <f t="shared" si="207"/>
        <v/>
      </c>
      <c r="F173" s="356" t="str">
        <f t="shared" si="207"/>
        <v>Bowlinghaus Bamberg 1</v>
      </c>
      <c r="G173" s="357" t="str">
        <f t="shared" si="207"/>
        <v/>
      </c>
      <c r="H173" s="356" t="str">
        <f t="shared" si="207"/>
        <v>RW Lichtenhof Stein 1</v>
      </c>
      <c r="I173" s="357" t="str">
        <f t="shared" si="207"/>
        <v/>
      </c>
      <c r="J173" s="356" t="str">
        <f t="shared" si="207"/>
        <v>BK München 3</v>
      </c>
      <c r="K173" s="357" t="str">
        <f t="shared" si="207"/>
        <v/>
      </c>
      <c r="L173" s="356" t="str">
        <f t="shared" si="207"/>
        <v>SG DJK Rimpar</v>
      </c>
      <c r="M173" s="357" t="str">
        <f t="shared" si="207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BC Comet Nürnberg</v>
      </c>
      <c r="Q173" s="357" t="str">
        <f t="shared" si="206"/>
        <v/>
      </c>
      <c r="R173" s="356" t="str">
        <f t="shared" si="206"/>
        <v>Schanzer Ingolstadt 1</v>
      </c>
      <c r="S173" s="357" t="str">
        <f t="shared" si="206"/>
        <v/>
      </c>
      <c r="T173" s="356" t="str">
        <f t="shared" si="206"/>
        <v>Bajuwaren München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 Roller Rosenheim 1</v>
      </c>
      <c r="AD173" s="357"/>
      <c r="AE173" s="356" t="str">
        <f>VLOOKUP(AE172,Schlüssel!$A$5:$K$14,2)</f>
        <v>Bowlinghaus Bamberg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BC Comet Nürnberg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Bajuwaren München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185</v>
      </c>
      <c r="I175" s="360" t="str">
        <f>IF(AH175=0,"",AH175)</f>
        <v/>
      </c>
      <c r="J175" s="360">
        <f>IF(AI175=301,"",AI175)</f>
        <v>202</v>
      </c>
      <c r="K175" s="360" t="str">
        <f>IF(AJ175=0,"",AJ175)</f>
        <v/>
      </c>
      <c r="L175" s="360">
        <f>IF(AK175=301,"",AK175)</f>
        <v>187</v>
      </c>
      <c r="M175" s="360" t="str">
        <f>IF(AL175=0,"",AL175)</f>
        <v/>
      </c>
      <c r="N175" s="360">
        <f>IF(AM175=301,"",AM175)</f>
        <v>179</v>
      </c>
      <c r="O175" s="360" t="str">
        <f>IF(AN175=0,"",AN175)</f>
        <v/>
      </c>
      <c r="P175" s="360">
        <f>IF(AO175=301,"",AO175)</f>
        <v>202</v>
      </c>
      <c r="Q175" s="360" t="str">
        <f>IF(AP175=0,"",AP175)</f>
        <v/>
      </c>
      <c r="R175" s="360">
        <f>IF(AQ175=301,"",AQ175)</f>
        <v>153</v>
      </c>
      <c r="S175" s="360" t="str">
        <f>IF(AR175=0,"",AR175)</f>
        <v/>
      </c>
      <c r="T175" s="360">
        <f>IF(AS175=301,"",AS175)</f>
        <v>171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185</v>
      </c>
      <c r="AH175" s="367"/>
      <c r="AI175" s="366">
        <f>ABS(INDEX(AI:AI,MATCH(AI172,$AA:$AA,0)+5)+INDEX(AI:AI,MATCH(AI172,$AA:$AA,0)+6)+INDEX(AI:AI,MATCH(AI172,$AA:$AA,0)+7))</f>
        <v>202</v>
      </c>
      <c r="AJ175" s="367"/>
      <c r="AK175" s="366">
        <f>ABS(INDEX(AK:AK,MATCH(AK172,$AA:$AA,0)+5)+INDEX(AK:AK,MATCH(AK172,$AA:$AA,0)+6)+INDEX(AK:AK,MATCH(AK172,$AA:$AA,0)+7))</f>
        <v>187</v>
      </c>
      <c r="AL175" s="367"/>
      <c r="AM175" s="366">
        <f>ABS(INDEX(AM:AM,MATCH(AM172,$AA:$AA,0)+5)+INDEX(AM:AM,MATCH(AM172,$AA:$AA,0)+6)+INDEX(AM:AM,MATCH(AM172,$AA:$AA,0)+7))</f>
        <v>179</v>
      </c>
      <c r="AN175" s="367"/>
      <c r="AO175" s="366">
        <f>ABS(INDEX(AO:AO,MATCH(AO172,$AA:$AA,0)+5)+INDEX(AO:AO,MATCH(AO172,$AA:$AA,0)+6)+INDEX(AO:AO,MATCH(AO172,$AA:$AA,0)+7))</f>
        <v>202</v>
      </c>
      <c r="AP175" s="367"/>
      <c r="AQ175" s="366">
        <f>ABS(INDEX(AQ:AQ,MATCH(AQ172,$AA:$AA,0)+5)+INDEX(AQ:AQ,MATCH(AQ172,$AA:$AA,0)+6)+INDEX(AQ:AQ,MATCH(AQ172,$AA:$AA,0)+7))</f>
        <v>153</v>
      </c>
      <c r="AR175" s="367"/>
      <c r="AS175" s="366">
        <f>ABS(INDEX(AS:AS,MATCH(AS172,$AA:$AA,0)+5)+INDEX(AS:AS,MATCH(AS172,$AA:$AA,0)+6)+INDEX(AS:AS,MATCH(AS172,$AA:$AA,0)+7))</f>
        <v>171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149</v>
      </c>
      <c r="E176" s="360" t="str">
        <f>IF(AD176=0,"",AD176)</f>
        <v/>
      </c>
      <c r="F176" s="360">
        <f>IF(AE176=301,"",AE176)</f>
        <v>217</v>
      </c>
      <c r="G176" s="360" t="str">
        <f>IF(AF176=0,"",AF176)</f>
        <v/>
      </c>
      <c r="H176" s="360">
        <f>IF(AG176=301,"",AG176)</f>
        <v>184</v>
      </c>
      <c r="I176" s="360" t="str">
        <f>IF(AH176=0,"",AH176)</f>
        <v/>
      </c>
      <c r="J176" s="360">
        <f>IF(AI176=301,"",AI176)</f>
        <v>181</v>
      </c>
      <c r="K176" s="360" t="str">
        <f>IF(AJ176=0,"",AJ176)</f>
        <v/>
      </c>
      <c r="L176" s="360">
        <f>IF(AK176=301,"",AK176)</f>
        <v>197</v>
      </c>
      <c r="M176" s="360" t="str">
        <f>IF(AL176=0,"",AL176)</f>
        <v/>
      </c>
      <c r="N176" s="360">
        <f>IF(AM176=301,"",AM176)</f>
        <v>188</v>
      </c>
      <c r="O176" s="360" t="str">
        <f>IF(AN176=0,"",AN176)</f>
        <v/>
      </c>
      <c r="P176" s="360">
        <f>IF(AO176=301,"",AO176)</f>
        <v>192</v>
      </c>
      <c r="Q176" s="360" t="str">
        <f>IF(AP176=0,"",AP176)</f>
        <v/>
      </c>
      <c r="R176" s="360">
        <f>IF(AQ176=301,"",AQ176)</f>
        <v>192</v>
      </c>
      <c r="S176" s="360" t="str">
        <f>IF(AR176=0,"",AR176)</f>
        <v/>
      </c>
      <c r="T176" s="360">
        <f>IF(AS176=301,"",AS176)</f>
        <v>199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149</v>
      </c>
      <c r="AD176" s="365"/>
      <c r="AE176" s="364">
        <f>ABS(INDEX(AE:AE,MATCH(AE172,$AA:$AA,0)+8)+INDEX(AE:AE,MATCH(AE172,$AA:$AA,0)+9)+INDEX(AE:AE,MATCH(AE172,$AA:$AA,0)+10))</f>
        <v>217</v>
      </c>
      <c r="AF176" s="365"/>
      <c r="AG176" s="364">
        <f>ABS(INDEX(AG:AG,MATCH(AG172,$AA:$AA,0)+8)+INDEX(AG:AG,MATCH(AG172,$AA:$AA,0)+9)+INDEX(AG:AG,MATCH(AG172,$AA:$AA,0)+10))</f>
        <v>184</v>
      </c>
      <c r="AH176" s="365"/>
      <c r="AI176" s="364">
        <f>ABS(INDEX(AI:AI,MATCH(AI172,$AA:$AA,0)+8)+INDEX(AI:AI,MATCH(AI172,$AA:$AA,0)+9)+INDEX(AI:AI,MATCH(AI172,$AA:$AA,0)+10))</f>
        <v>181</v>
      </c>
      <c r="AJ176" s="365"/>
      <c r="AK176" s="364">
        <f>ABS(INDEX(AK:AK,MATCH(AK172,$AA:$AA,0)+8)+INDEX(AK:AK,MATCH(AK172,$AA:$AA,0)+9)+INDEX(AK:AK,MATCH(AK172,$AA:$AA,0)+10))</f>
        <v>197</v>
      </c>
      <c r="AL176" s="365"/>
      <c r="AM176" s="364">
        <f>ABS(INDEX(AM:AM,MATCH(AM172,$AA:$AA,0)+8)+INDEX(AM:AM,MATCH(AM172,$AA:$AA,0)+9)+INDEX(AM:AM,MATCH(AM172,$AA:$AA,0)+10))</f>
        <v>188</v>
      </c>
      <c r="AN176" s="365"/>
      <c r="AO176" s="364">
        <f>ABS(INDEX(AO:AO,MATCH(AO172,$AA:$AA,0)+8)+INDEX(AO:AO,MATCH(AO172,$AA:$AA,0)+9)+INDEX(AO:AO,MATCH(AO172,$AA:$AA,0)+10))</f>
        <v>192</v>
      </c>
      <c r="AP176" s="365"/>
      <c r="AQ176" s="364">
        <f>ABS(INDEX(AQ:AQ,MATCH(AQ172,$AA:$AA,0)+8)+INDEX(AQ:AQ,MATCH(AQ172,$AA:$AA,0)+9)+INDEX(AQ:AQ,MATCH(AQ172,$AA:$AA,0)+10))</f>
        <v>192</v>
      </c>
      <c r="AR176" s="365"/>
      <c r="AS176" s="364">
        <f>ABS(INDEX(AS:AS,MATCH(AS172,$AA:$AA,0)+8)+INDEX(AS:AS,MATCH(AS172,$AA:$AA,0)+9)+INDEX(AS:AS,MATCH(AS172,$AA:$AA,0)+10))</f>
        <v>199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195</v>
      </c>
      <c r="E177" s="360" t="str">
        <f>IF(AD177=0,"",AD177)</f>
        <v/>
      </c>
      <c r="F177" s="360">
        <f>IF(AE177=301,"",AE177)</f>
        <v>188</v>
      </c>
      <c r="G177" s="360" t="str">
        <f>IF(AF177=0,"",AF177)</f>
        <v/>
      </c>
      <c r="H177" s="360">
        <f>IF(AG177=301,"",AG177)</f>
        <v>206</v>
      </c>
      <c r="I177" s="360" t="str">
        <f>IF(AH177=0,"",AH177)</f>
        <v/>
      </c>
      <c r="J177" s="360">
        <f>IF(AI177=301,"",AI177)</f>
        <v>128</v>
      </c>
      <c r="K177" s="360" t="str">
        <f>IF(AJ177=0,"",AJ177)</f>
        <v/>
      </c>
      <c r="L177" s="360">
        <f>IF(AK177=301,"",AK177)</f>
        <v>145</v>
      </c>
      <c r="M177" s="360" t="str">
        <f>IF(AL177=0,"",AL177)</f>
        <v/>
      </c>
      <c r="N177" s="360">
        <f>IF(AM177=301,"",AM177)</f>
        <v>192</v>
      </c>
      <c r="O177" s="360" t="str">
        <f>IF(AN177=0,"",AN177)</f>
        <v/>
      </c>
      <c r="P177" s="360">
        <f>IF(AO177=301,"",AO177)</f>
        <v>192</v>
      </c>
      <c r="Q177" s="360" t="str">
        <f>IF(AP177=0,"",AP177)</f>
        <v/>
      </c>
      <c r="R177" s="360">
        <f>IF(AQ177=301,"",AQ177)</f>
        <v>197</v>
      </c>
      <c r="S177" s="360" t="str">
        <f>IF(AR177=0,"",AR177)</f>
        <v/>
      </c>
      <c r="T177" s="360">
        <f>IF(AS177=301,"",AS177)</f>
        <v>209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195</v>
      </c>
      <c r="AD177" s="365"/>
      <c r="AE177" s="364">
        <f>ABS(INDEX(AE:AE,MATCH(AE172,$AA:$AA,0)+11)+INDEX(AE:AE,MATCH(AE172,$AA:$AA,0)+12)+INDEX(AE:AE,MATCH(AE172,$AA:$AA,0)+13))</f>
        <v>188</v>
      </c>
      <c r="AF177" s="365"/>
      <c r="AG177" s="364">
        <f>ABS(INDEX(AG:AG,MATCH(AG172,$AA:$AA,0)+11)+INDEX(AG:AG,MATCH(AG172,$AA:$AA,0)+12)+INDEX(AG:AG,MATCH(AG172,$AA:$AA,0)+13))</f>
        <v>206</v>
      </c>
      <c r="AH177" s="365"/>
      <c r="AI177" s="364">
        <f>ABS(INDEX(AI:AI,MATCH(AI172,$AA:$AA,0)+11)+INDEX(AI:AI,MATCH(AI172,$AA:$AA,0)+12)+INDEX(AI:AI,MATCH(AI172,$AA:$AA,0)+13))</f>
        <v>128</v>
      </c>
      <c r="AJ177" s="365"/>
      <c r="AK177" s="364">
        <f>ABS(INDEX(AK:AK,MATCH(AK172,$AA:$AA,0)+11)+INDEX(AK:AK,MATCH(AK172,$AA:$AA,0)+12)+INDEX(AK:AK,MATCH(AK172,$AA:$AA,0)+13))</f>
        <v>145</v>
      </c>
      <c r="AL177" s="365"/>
      <c r="AM177" s="364">
        <f>ABS(INDEX(AM:AM,MATCH(AM172,$AA:$AA,0)+11)+INDEX(AM:AM,MATCH(AM172,$AA:$AA,0)+12)+INDEX(AM:AM,MATCH(AM172,$AA:$AA,0)+13))</f>
        <v>192</v>
      </c>
      <c r="AN177" s="365"/>
      <c r="AO177" s="364">
        <f>ABS(INDEX(AO:AO,MATCH(AO172,$AA:$AA,0)+11)+INDEX(AO:AO,MATCH(AO172,$AA:$AA,0)+12)+INDEX(AO:AO,MATCH(AO172,$AA:$AA,0)+13))</f>
        <v>192</v>
      </c>
      <c r="AP177" s="365"/>
      <c r="AQ177" s="364">
        <f>ABS(INDEX(AQ:AQ,MATCH(AQ172,$AA:$AA,0)+11)+INDEX(AQ:AQ,MATCH(AQ172,$AA:$AA,0)+12)+INDEX(AQ:AQ,MATCH(AQ172,$AA:$AA,0)+13))</f>
        <v>197</v>
      </c>
      <c r="AR177" s="365"/>
      <c r="AS177" s="364">
        <f>ABS(INDEX(AS:AS,MATCH(AS172,$AA:$AA,0)+11)+INDEX(AS:AS,MATCH(AS172,$AA:$AA,0)+12)+INDEX(AS:AS,MATCH(AS172,$AA:$AA,0)+13))</f>
        <v>209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163</v>
      </c>
      <c r="E178" s="360" t="str">
        <f>IF(AD178=0,"",AD178)</f>
        <v/>
      </c>
      <c r="F178" s="360">
        <f>IF(AE178=301,"",AE178)</f>
        <v>190</v>
      </c>
      <c r="G178" s="360" t="str">
        <f>IF(AF178=0,"",AF178)</f>
        <v/>
      </c>
      <c r="H178" s="360">
        <f>IF(AG178=301,"",AG178)</f>
        <v>199</v>
      </c>
      <c r="I178" s="360" t="str">
        <f>IF(AH178=0,"",AH178)</f>
        <v/>
      </c>
      <c r="J178" s="360">
        <f>IF(AI178=301,"",AI178)</f>
        <v>244</v>
      </c>
      <c r="K178" s="360" t="str">
        <f>IF(AJ178=0,"",AJ178)</f>
        <v/>
      </c>
      <c r="L178" s="360">
        <f>IF(AK178=301,"",AK178)</f>
        <v>211</v>
      </c>
      <c r="M178" s="360" t="str">
        <f>IF(AL178=0,"",AL178)</f>
        <v/>
      </c>
      <c r="N178" s="360">
        <f>IF(AM178=301,"",AM178)</f>
        <v>190</v>
      </c>
      <c r="O178" s="360" t="str">
        <f>IF(AN178=0,"",AN178)</f>
        <v/>
      </c>
      <c r="P178" s="360">
        <f>IF(AO178=301,"",AO178)</f>
        <v>204</v>
      </c>
      <c r="Q178" s="360" t="str">
        <f>IF(AP178=0,"",AP178)</f>
        <v/>
      </c>
      <c r="R178" s="360">
        <f>IF(AQ178=301,"",AQ178)</f>
        <v>195</v>
      </c>
      <c r="S178" s="360" t="str">
        <f>IF(AR178=0,"",AR178)</f>
        <v/>
      </c>
      <c r="T178" s="360">
        <f>IF(AS178=301,"",AS178)</f>
        <v>146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163</v>
      </c>
      <c r="AD178" s="365"/>
      <c r="AE178" s="364">
        <f>ABS(INDEX(AE:AE,MATCH(AE172,$AA:$AA,0)+14)+INDEX(AE:AE,MATCH(AE172,$AA:$AA,0)+15)+INDEX(AE:AE,MATCH(AE172,$AA:$AA,0)+16))</f>
        <v>190</v>
      </c>
      <c r="AF178" s="365"/>
      <c r="AG178" s="364">
        <f>ABS(INDEX(AG:AG,MATCH(AG172,$AA:$AA,0)+14)+INDEX(AG:AG,MATCH(AG172,$AA:$AA,0)+15)+INDEX(AG:AG,MATCH(AG172,$AA:$AA,0)+16))</f>
        <v>199</v>
      </c>
      <c r="AH178" s="365"/>
      <c r="AI178" s="364">
        <f>ABS(INDEX(AI:AI,MATCH(AI172,$AA:$AA,0)+14)+INDEX(AI:AI,MATCH(AI172,$AA:$AA,0)+15)+INDEX(AI:AI,MATCH(AI172,$AA:$AA,0)+16))</f>
        <v>244</v>
      </c>
      <c r="AJ178" s="365"/>
      <c r="AK178" s="364">
        <f>ABS(INDEX(AK:AK,MATCH(AK172,$AA:$AA,0)+14)+INDEX(AK:AK,MATCH(AK172,$AA:$AA,0)+15)+INDEX(AK:AK,MATCH(AK172,$AA:$AA,0)+16))</f>
        <v>211</v>
      </c>
      <c r="AL178" s="365"/>
      <c r="AM178" s="364">
        <f>ABS(INDEX(AM:AM,MATCH(AM172,$AA:$AA,0)+14)+INDEX(AM:AM,MATCH(AM172,$AA:$AA,0)+15)+INDEX(AM:AM,MATCH(AM172,$AA:$AA,0)+16))</f>
        <v>190</v>
      </c>
      <c r="AN178" s="365"/>
      <c r="AO178" s="364">
        <f>ABS(INDEX(AO:AO,MATCH(AO172,$AA:$AA,0)+14)+INDEX(AO:AO,MATCH(AO172,$AA:$AA,0)+15)+INDEX(AO:AO,MATCH(AO172,$AA:$AA,0)+16))</f>
        <v>204</v>
      </c>
      <c r="AP178" s="365"/>
      <c r="AQ178" s="364">
        <f>ABS(INDEX(AQ:AQ,MATCH(AQ172,$AA:$AA,0)+14)+INDEX(AQ:AQ,MATCH(AQ172,$AA:$AA,0)+15)+INDEX(AQ:AQ,MATCH(AQ172,$AA:$AA,0)+16))</f>
        <v>195</v>
      </c>
      <c r="AR178" s="365"/>
      <c r="AS178" s="364">
        <f>ABS(INDEX(AS:AS,MATCH(AS172,$AA:$AA,0)+14)+INDEX(AS:AS,MATCH(AS172,$AA:$AA,0)+15)+INDEX(AS:AS,MATCH(AS172,$AA:$AA,0)+16))</f>
        <v>146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674</v>
      </c>
      <c r="E179" s="363" t="str">
        <f>IF(AD179=0,"",AD179)</f>
        <v/>
      </c>
      <c r="F179" s="363">
        <f>IF(AE179=1505,"",AE179)</f>
        <v>789</v>
      </c>
      <c r="G179" s="363" t="str">
        <f>IF(AF179=0,"",AF179)</f>
        <v/>
      </c>
      <c r="H179" s="363">
        <f>IF(AG179=1505,"",AG179)</f>
        <v>774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740</v>
      </c>
      <c r="M179" s="363" t="str">
        <f>IF(AL179=0,"",AL179)</f>
        <v/>
      </c>
      <c r="N179" s="363">
        <f>IF(AM179=1505,"",AM179)</f>
        <v>749</v>
      </c>
      <c r="O179" s="363" t="str">
        <f>IF(AN179=0,"",AN179)</f>
        <v/>
      </c>
      <c r="P179" s="363">
        <f>IF(AO179=1505,"",AO179)</f>
        <v>790</v>
      </c>
      <c r="Q179" s="363" t="str">
        <f>IF(AP179=0,"",AP179)</f>
        <v/>
      </c>
      <c r="R179" s="363">
        <f>IF(AQ179=1505,"",AQ179)</f>
        <v>737</v>
      </c>
      <c r="S179" s="363" t="str">
        <f>IF(AR179=0,"",AR179)</f>
        <v/>
      </c>
      <c r="T179" s="363">
        <f>IF(AS179=1505,"",AS179)</f>
        <v>725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674</v>
      </c>
      <c r="AD179" s="345"/>
      <c r="AE179" s="344">
        <f>SUM(AE175:AE178)</f>
        <v>789</v>
      </c>
      <c r="AF179" s="345"/>
      <c r="AG179" s="344">
        <f>SUM(AG175:AG178)</f>
        <v>774</v>
      </c>
      <c r="AH179" s="345"/>
      <c r="AI179" s="344">
        <f>SUM(AI175:AI178)</f>
        <v>755</v>
      </c>
      <c r="AJ179" s="345"/>
      <c r="AK179" s="344">
        <f>SUM(AK175:AK178)</f>
        <v>740</v>
      </c>
      <c r="AL179" s="345"/>
      <c r="AM179" s="344">
        <f>SUM(AM175:AM178)</f>
        <v>749</v>
      </c>
      <c r="AN179" s="345"/>
      <c r="AO179" s="344">
        <f>SUM(AO175:AO178)</f>
        <v>790</v>
      </c>
      <c r="AP179" s="345"/>
      <c r="AQ179" s="344">
        <f>SUM(AQ175:AQ178)</f>
        <v>737</v>
      </c>
      <c r="AR179" s="345"/>
      <c r="AS179" s="344">
        <f>SUM(AS175:AS178)</f>
        <v>725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6">
        <f>IF(AD187="","",AD187)</f>
        <v>0</v>
      </c>
      <c r="F187" s="75">
        <f t="shared" ref="F187:F200" si="209">IF(AE187=0,"",AE187)</f>
        <v>153</v>
      </c>
      <c r="G187" s="346">
        <f>IF(AF187="","",AF187)</f>
        <v>0</v>
      </c>
      <c r="H187" s="75">
        <f t="shared" ref="H187:H200" si="210">IF(AG187=0,"",AG187)</f>
        <v>189</v>
      </c>
      <c r="I187" s="346">
        <f>IF(AH187="","",AH187)</f>
        <v>1</v>
      </c>
      <c r="J187" s="75">
        <f t="shared" ref="J187:J200" si="211">IF(AI187=0,"",AI187)</f>
        <v>171</v>
      </c>
      <c r="K187" s="346">
        <f>IF(AJ187="","",AJ187)</f>
        <v>1</v>
      </c>
      <c r="L187" s="75">
        <f t="shared" ref="L187:L200" si="212">IF(AK187=0,"",AK187)</f>
        <v>169</v>
      </c>
      <c r="M187" s="346">
        <f>IF(AL187="","",AL187)</f>
        <v>1</v>
      </c>
      <c r="N187" s="75">
        <f>IF(AM187=0,"",AM187)</f>
        <v>220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153</v>
      </c>
      <c r="S187" s="346">
        <f>IF(AR187="","",AR187)</f>
        <v>0</v>
      </c>
      <c r="T187" s="75">
        <f t="shared" ref="T187:T200" si="215">IF(AS187=0,"",AS187)</f>
        <v>141</v>
      </c>
      <c r="U187" s="346">
        <f>IF(AT187="","",AT187)</f>
        <v>0</v>
      </c>
      <c r="V187" s="75">
        <f t="shared" ref="V187:V200" si="216">IF(AU187=0,"",AU187)</f>
        <v>1507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">
      <c r="A190" s="374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6">
        <f>IF(AD190="","",AD190)</f>
        <v>1</v>
      </c>
      <c r="F190" s="75">
        <f t="shared" si="209"/>
        <v>184</v>
      </c>
      <c r="G190" s="346">
        <f>IF(AF190="","",AF190)</f>
        <v>0</v>
      </c>
      <c r="H190" s="75">
        <f t="shared" si="210"/>
        <v>168</v>
      </c>
      <c r="I190" s="346">
        <f>IF(AH190="","",AH190)</f>
        <v>0</v>
      </c>
      <c r="J190" s="75">
        <f t="shared" si="211"/>
        <v>176</v>
      </c>
      <c r="K190" s="346">
        <f>IF(AJ190="","",AJ190)</f>
        <v>1</v>
      </c>
      <c r="L190" s="75">
        <f t="shared" si="212"/>
        <v>168</v>
      </c>
      <c r="M190" s="346">
        <f>IF(AL190="","",AL190)</f>
        <v>1</v>
      </c>
      <c r="N190" s="75">
        <f t="shared" si="229"/>
        <v>154</v>
      </c>
      <c r="O190" s="346">
        <f>IF(AN190="","",AN190)</f>
        <v>0</v>
      </c>
      <c r="P190" s="75">
        <f t="shared" si="213"/>
        <v>168</v>
      </c>
      <c r="Q190" s="346">
        <f>IF(AP190="","",AP190)</f>
        <v>0</v>
      </c>
      <c r="R190" s="75">
        <f t="shared" si="214"/>
        <v>192</v>
      </c>
      <c r="S190" s="346">
        <f>IF(AR190="","",AR190)</f>
        <v>0</v>
      </c>
      <c r="T190" s="75">
        <f t="shared" si="215"/>
        <v>135</v>
      </c>
      <c r="U190" s="346">
        <f>IF(AT190="","",AT190)</f>
        <v>0</v>
      </c>
      <c r="V190" s="75">
        <f t="shared" si="216"/>
        <v>1550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">
      <c r="A193" s="374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6">
        <f>IF(AD193="","",AD193)</f>
        <v>1</v>
      </c>
      <c r="F193" s="75">
        <f t="shared" si="209"/>
        <v>188</v>
      </c>
      <c r="G193" s="346">
        <f>IF(AF193="","",AF193)</f>
        <v>0</v>
      </c>
      <c r="H193" s="75">
        <f t="shared" si="210"/>
        <v>173</v>
      </c>
      <c r="I193" s="346">
        <f>IF(AH193="","",AH193)</f>
        <v>0</v>
      </c>
      <c r="J193" s="75">
        <f t="shared" si="211"/>
        <v>224</v>
      </c>
      <c r="K193" s="346">
        <f>IF(AJ193="","",AJ193)</f>
        <v>1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1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1</v>
      </c>
      <c r="T193" s="75" t="str">
        <f t="shared" si="215"/>
        <v/>
      </c>
      <c r="U193" s="346">
        <f>IF(AT193="","",AT193)</f>
        <v>0</v>
      </c>
      <c r="V193" s="75">
        <f t="shared" si="216"/>
        <v>777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">
      <c r="A194" s="375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>
        <f t="shared" si="212"/>
        <v>139</v>
      </c>
      <c r="M194" s="347"/>
      <c r="N194" s="78">
        <f t="shared" si="229"/>
        <v>181</v>
      </c>
      <c r="O194" s="347"/>
      <c r="P194" s="78">
        <f t="shared" si="213"/>
        <v>147</v>
      </c>
      <c r="Q194" s="347"/>
      <c r="R194" s="78">
        <f t="shared" si="214"/>
        <v>197</v>
      </c>
      <c r="S194" s="347"/>
      <c r="T194" s="78">
        <f t="shared" si="215"/>
        <v>178</v>
      </c>
      <c r="U194" s="347"/>
      <c r="V194" s="78">
        <f t="shared" si="216"/>
        <v>842</v>
      </c>
      <c r="W194" s="347"/>
      <c r="Z194" s="350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6">
        <f>IF(AD196="","",AD196)</f>
        <v>0</v>
      </c>
      <c r="F196" s="75">
        <f t="shared" si="209"/>
        <v>211</v>
      </c>
      <c r="G196" s="346">
        <f>IF(AF196="","",AF196)</f>
        <v>1</v>
      </c>
      <c r="H196" s="75">
        <f t="shared" si="210"/>
        <v>207</v>
      </c>
      <c r="I196" s="346">
        <f>IF(AH196="","",AH196)</f>
        <v>1</v>
      </c>
      <c r="J196" s="75">
        <f t="shared" si="211"/>
        <v>220</v>
      </c>
      <c r="K196" s="346">
        <f>IF(AJ196="","",AJ196)</f>
        <v>1</v>
      </c>
      <c r="L196" s="75">
        <f t="shared" si="212"/>
        <v>189</v>
      </c>
      <c r="M196" s="346">
        <f>IF(AL196="","",AL196)</f>
        <v>0</v>
      </c>
      <c r="N196" s="75">
        <f t="shared" si="229"/>
        <v>152</v>
      </c>
      <c r="O196" s="346">
        <f>IF(AN196="","",AN196)</f>
        <v>0</v>
      </c>
      <c r="P196" s="75">
        <f t="shared" si="213"/>
        <v>183</v>
      </c>
      <c r="Q196" s="346">
        <f>IF(AP196="","",AP196)</f>
        <v>1</v>
      </c>
      <c r="R196" s="75">
        <f t="shared" si="214"/>
        <v>195</v>
      </c>
      <c r="S196" s="346">
        <f>IF(AR196="","",AR196)</f>
        <v>1</v>
      </c>
      <c r="T196" s="75">
        <f t="shared" si="215"/>
        <v>177</v>
      </c>
      <c r="U196" s="346">
        <f>IF(AT196="","",AT196)</f>
        <v>0</v>
      </c>
      <c r="V196" s="75">
        <f t="shared" si="216"/>
        <v>1722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BK München 3</v>
      </c>
      <c r="E203" s="357" t="str">
        <f t="shared" si="242"/>
        <v/>
      </c>
      <c r="F203" s="356" t="str">
        <f t="shared" si="242"/>
        <v>BC EMAX Unterföhring 2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BC Comet Nürnberg</v>
      </c>
      <c r="K203" s="357" t="str">
        <f t="shared" si="242"/>
        <v/>
      </c>
      <c r="L203" s="356" t="str">
        <f t="shared" si="242"/>
        <v>RW Lichtenhof Stein 1</v>
      </c>
      <c r="M203" s="357" t="str">
        <f t="shared" si="242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High Roller Rosenheim 1</v>
      </c>
      <c r="Q203" s="357" t="str">
        <f t="shared" si="241"/>
        <v/>
      </c>
      <c r="R203" s="356" t="str">
        <f t="shared" si="241"/>
        <v>SG Rottendorf 1</v>
      </c>
      <c r="S203" s="357" t="str">
        <f t="shared" si="241"/>
        <v/>
      </c>
      <c r="T203" s="356" t="str">
        <f t="shared" si="241"/>
        <v>SG DJK Rimpar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BC Comet Nürnberg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SG DJK Rimpar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181</v>
      </c>
      <c r="E205" s="360" t="str">
        <f>IF(AD205=0,"",AD205)</f>
        <v/>
      </c>
      <c r="F205" s="360">
        <f>IF(AE205=301,"",AE205)</f>
        <v>215</v>
      </c>
      <c r="G205" s="360" t="str">
        <f>IF(AF205=0,"",AF205)</f>
        <v/>
      </c>
      <c r="H205" s="360">
        <f>IF(AG205=301,"",AG205)</f>
        <v>136</v>
      </c>
      <c r="I205" s="360" t="str">
        <f>IF(AH205=0,"",AH205)</f>
        <v/>
      </c>
      <c r="J205" s="360">
        <f>IF(AI205=301,"",AI205)</f>
        <v>151</v>
      </c>
      <c r="K205" s="360" t="str">
        <f>IF(AJ205=0,"",AJ205)</f>
        <v/>
      </c>
      <c r="L205" s="360">
        <f>IF(AK205=301,"",AK205)</f>
        <v>146</v>
      </c>
      <c r="M205" s="360" t="str">
        <f>IF(AL205=0,"",AL205)</f>
        <v/>
      </c>
      <c r="N205" s="360">
        <f>IF(AM205=301,"",AM205)</f>
        <v>211</v>
      </c>
      <c r="O205" s="360" t="str">
        <f>IF(AN205=0,"",AN205)</f>
        <v/>
      </c>
      <c r="P205" s="360">
        <f>IF(AO205=301,"",AO205)</f>
        <v>244</v>
      </c>
      <c r="Q205" s="360" t="str">
        <f>IF(AP205=0,"",AP205)</f>
        <v/>
      </c>
      <c r="R205" s="360">
        <f>IF(AQ205=301,"",AQ205)</f>
        <v>200</v>
      </c>
      <c r="S205" s="360" t="str">
        <f>IF(AR205=0,"",AR205)</f>
        <v/>
      </c>
      <c r="T205" s="360">
        <f>IF(AS205=301,"",AS205)</f>
        <v>202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181</v>
      </c>
      <c r="AD205" s="367"/>
      <c r="AE205" s="366">
        <f>ABS(INDEX(AE:AE,MATCH(AE202,$AA:$AA,0)+5)+INDEX(AE:AE,MATCH(AE202,$AA:$AA,0)+6)+INDEX(AE:AE,MATCH(AE202,$AA:$AA,0)+7))</f>
        <v>215</v>
      </c>
      <c r="AF205" s="367"/>
      <c r="AG205" s="366">
        <f>ABS(INDEX(AG:AG,MATCH(AG202,$AA:$AA,0)+5)+INDEX(AG:AG,MATCH(AG202,$AA:$AA,0)+6)+INDEX(AG:AG,MATCH(AG202,$AA:$AA,0)+7))</f>
        <v>136</v>
      </c>
      <c r="AH205" s="367"/>
      <c r="AI205" s="366">
        <f>ABS(INDEX(AI:AI,MATCH(AI202,$AA:$AA,0)+5)+INDEX(AI:AI,MATCH(AI202,$AA:$AA,0)+6)+INDEX(AI:AI,MATCH(AI202,$AA:$AA,0)+7))</f>
        <v>151</v>
      </c>
      <c r="AJ205" s="367"/>
      <c r="AK205" s="366">
        <f>ABS(INDEX(AK:AK,MATCH(AK202,$AA:$AA,0)+5)+INDEX(AK:AK,MATCH(AK202,$AA:$AA,0)+6)+INDEX(AK:AK,MATCH(AK202,$AA:$AA,0)+7))</f>
        <v>146</v>
      </c>
      <c r="AL205" s="367"/>
      <c r="AM205" s="366">
        <f>ABS(INDEX(AM:AM,MATCH(AM202,$AA:$AA,0)+5)+INDEX(AM:AM,MATCH(AM202,$AA:$AA,0)+6)+INDEX(AM:AM,MATCH(AM202,$AA:$AA,0)+7))</f>
        <v>211</v>
      </c>
      <c r="AN205" s="367"/>
      <c r="AO205" s="366">
        <f>ABS(INDEX(AO:AO,MATCH(AO202,$AA:$AA,0)+5)+INDEX(AO:AO,MATCH(AO202,$AA:$AA,0)+6)+INDEX(AO:AO,MATCH(AO202,$AA:$AA,0)+7))</f>
        <v>244</v>
      </c>
      <c r="AP205" s="367"/>
      <c r="AQ205" s="366">
        <f>ABS(INDEX(AQ:AQ,MATCH(AQ202,$AA:$AA,0)+5)+INDEX(AQ:AQ,MATCH(AQ202,$AA:$AA,0)+6)+INDEX(AQ:AQ,MATCH(AQ202,$AA:$AA,0)+7))</f>
        <v>200</v>
      </c>
      <c r="AR205" s="367"/>
      <c r="AS205" s="366">
        <f>ABS(INDEX(AS:AS,MATCH(AS202,$AA:$AA,0)+5)+INDEX(AS:AS,MATCH(AS202,$AA:$AA,0)+6)+INDEX(AS:AS,MATCH(AS202,$AA:$AA,0)+7))</f>
        <v>202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187</v>
      </c>
      <c r="E206" s="360" t="str">
        <f>IF(AD206=0,"",AD206)</f>
        <v/>
      </c>
      <c r="F206" s="360">
        <f>IF(AE206=301,"",AE206)</f>
        <v>227</v>
      </c>
      <c r="G206" s="360" t="str">
        <f>IF(AF206=0,"",AF206)</f>
        <v/>
      </c>
      <c r="H206" s="360">
        <f>IF(AG206=301,"",AG206)</f>
        <v>179</v>
      </c>
      <c r="I206" s="360" t="str">
        <f>IF(AH206=0,"",AH206)</f>
        <v/>
      </c>
      <c r="J206" s="360">
        <f>IF(AI206=301,"",AI206)</f>
        <v>162</v>
      </c>
      <c r="K206" s="360" t="str">
        <f>IF(AJ206=0,"",AJ206)</f>
        <v/>
      </c>
      <c r="L206" s="360">
        <f>IF(AK206=301,"",AK206)</f>
        <v>143</v>
      </c>
      <c r="M206" s="360" t="str">
        <f>IF(AL206=0,"",AL206)</f>
        <v/>
      </c>
      <c r="N206" s="360">
        <f>IF(AM206=301,"",AM206)</f>
        <v>160</v>
      </c>
      <c r="O206" s="360" t="str">
        <f>IF(AN206=0,"",AN206)</f>
        <v/>
      </c>
      <c r="P206" s="360">
        <f>IF(AO206=301,"",AO206)</f>
        <v>169</v>
      </c>
      <c r="Q206" s="360" t="str">
        <f>IF(AP206=0,"",AP206)</f>
        <v/>
      </c>
      <c r="R206" s="360">
        <f>IF(AQ206=301,"",AQ206)</f>
        <v>235</v>
      </c>
      <c r="S206" s="360" t="str">
        <f>IF(AR206=0,"",AR206)</f>
        <v/>
      </c>
      <c r="T206" s="360">
        <f>IF(AS206=301,"",AS206)</f>
        <v>216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187</v>
      </c>
      <c r="AD206" s="365"/>
      <c r="AE206" s="364">
        <f>ABS(INDEX(AE:AE,MATCH(AE202,$AA:$AA,0)+8)+INDEX(AE:AE,MATCH(AE202,$AA:$AA,0)+9)+INDEX(AE:AE,MATCH(AE202,$AA:$AA,0)+10))</f>
        <v>227</v>
      </c>
      <c r="AF206" s="365"/>
      <c r="AG206" s="364">
        <f>ABS(INDEX(AG:AG,MATCH(AG202,$AA:$AA,0)+8)+INDEX(AG:AG,MATCH(AG202,$AA:$AA,0)+9)+INDEX(AG:AG,MATCH(AG202,$AA:$AA,0)+10))</f>
        <v>179</v>
      </c>
      <c r="AH206" s="365"/>
      <c r="AI206" s="364">
        <f>ABS(INDEX(AI:AI,MATCH(AI202,$AA:$AA,0)+8)+INDEX(AI:AI,MATCH(AI202,$AA:$AA,0)+9)+INDEX(AI:AI,MATCH(AI202,$AA:$AA,0)+10))</f>
        <v>162</v>
      </c>
      <c r="AJ206" s="365"/>
      <c r="AK206" s="364">
        <f>ABS(INDEX(AK:AK,MATCH(AK202,$AA:$AA,0)+8)+INDEX(AK:AK,MATCH(AK202,$AA:$AA,0)+9)+INDEX(AK:AK,MATCH(AK202,$AA:$AA,0)+10))</f>
        <v>143</v>
      </c>
      <c r="AL206" s="365"/>
      <c r="AM206" s="364">
        <f>ABS(INDEX(AM:AM,MATCH(AM202,$AA:$AA,0)+8)+INDEX(AM:AM,MATCH(AM202,$AA:$AA,0)+9)+INDEX(AM:AM,MATCH(AM202,$AA:$AA,0)+10))</f>
        <v>160</v>
      </c>
      <c r="AN206" s="365"/>
      <c r="AO206" s="364">
        <f>ABS(INDEX(AO:AO,MATCH(AO202,$AA:$AA,0)+8)+INDEX(AO:AO,MATCH(AO202,$AA:$AA,0)+9)+INDEX(AO:AO,MATCH(AO202,$AA:$AA,0)+10))</f>
        <v>169</v>
      </c>
      <c r="AP206" s="365"/>
      <c r="AQ206" s="364">
        <f>ABS(INDEX(AQ:AQ,MATCH(AQ202,$AA:$AA,0)+8)+INDEX(AQ:AQ,MATCH(AQ202,$AA:$AA,0)+9)+INDEX(AQ:AQ,MATCH(AQ202,$AA:$AA,0)+10))</f>
        <v>235</v>
      </c>
      <c r="AR206" s="365"/>
      <c r="AS206" s="364">
        <f>ABS(INDEX(AS:AS,MATCH(AS202,$AA:$AA,0)+8)+INDEX(AS:AS,MATCH(AS202,$AA:$AA,0)+9)+INDEX(AS:AS,MATCH(AS202,$AA:$AA,0)+10))</f>
        <v>216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173</v>
      </c>
      <c r="E207" s="360" t="str">
        <f>IF(AD207=0,"",AD207)</f>
        <v/>
      </c>
      <c r="F207" s="360">
        <f>IF(AE207=301,"",AE207)</f>
        <v>234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171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161</v>
      </c>
      <c r="O207" s="360" t="str">
        <f>IF(AN207=0,"",AN207)</f>
        <v/>
      </c>
      <c r="P207" s="360">
        <f>IF(AO207=301,"",AO207)</f>
        <v>149</v>
      </c>
      <c r="Q207" s="360" t="str">
        <f>IF(AP207=0,"",AP207)</f>
        <v/>
      </c>
      <c r="R207" s="360">
        <f>IF(AQ207=301,"",AQ207)</f>
        <v>172</v>
      </c>
      <c r="S207" s="360" t="str">
        <f>IF(AR207=0,"",AR207)</f>
        <v/>
      </c>
      <c r="T207" s="360">
        <f>IF(AS207=301,"",AS207)</f>
        <v>196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173</v>
      </c>
      <c r="AD207" s="365"/>
      <c r="AE207" s="364">
        <f>ABS(INDEX(AE:AE,MATCH(AE202,$AA:$AA,0)+11)+INDEX(AE:AE,MATCH(AE202,$AA:$AA,0)+12)+INDEX(AE:AE,MATCH(AE202,$AA:$AA,0)+13))</f>
        <v>234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171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161</v>
      </c>
      <c r="AN207" s="365"/>
      <c r="AO207" s="364">
        <f>ABS(INDEX(AO:AO,MATCH(AO202,$AA:$AA,0)+11)+INDEX(AO:AO,MATCH(AO202,$AA:$AA,0)+12)+INDEX(AO:AO,MATCH(AO202,$AA:$AA,0)+13))</f>
        <v>149</v>
      </c>
      <c r="AP207" s="365"/>
      <c r="AQ207" s="364">
        <f>ABS(INDEX(AQ:AQ,MATCH(AQ202,$AA:$AA,0)+11)+INDEX(AQ:AQ,MATCH(AQ202,$AA:$AA,0)+12)+INDEX(AQ:AQ,MATCH(AQ202,$AA:$AA,0)+13))</f>
        <v>172</v>
      </c>
      <c r="AR207" s="365"/>
      <c r="AS207" s="364">
        <f>ABS(INDEX(AS:AS,MATCH(AS202,$AA:$AA,0)+11)+INDEX(AS:AS,MATCH(AS202,$AA:$AA,0)+12)+INDEX(AS:AS,MATCH(AS202,$AA:$AA,0)+13))</f>
        <v>196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220</v>
      </c>
      <c r="E208" s="360" t="str">
        <f>IF(AD208=0,"",AD208)</f>
        <v/>
      </c>
      <c r="F208" s="360">
        <f>IF(AE208=301,"",AE208)</f>
        <v>170</v>
      </c>
      <c r="G208" s="360" t="str">
        <f>IF(AF208=0,"",AF208)</f>
        <v/>
      </c>
      <c r="H208" s="360">
        <f>IF(AG208=301,"",AG208)</f>
        <v>189</v>
      </c>
      <c r="I208" s="360" t="str">
        <f>IF(AH208=0,"",AH208)</f>
        <v/>
      </c>
      <c r="J208" s="360">
        <f>IF(AI208=301,"",AI208)</f>
        <v>181</v>
      </c>
      <c r="K208" s="360" t="str">
        <f>IF(AJ208=0,"",AJ208)</f>
        <v/>
      </c>
      <c r="L208" s="360">
        <f>IF(AK208=301,"",AK208)</f>
        <v>219</v>
      </c>
      <c r="M208" s="360" t="str">
        <f>IF(AL208=0,"",AL208)</f>
        <v/>
      </c>
      <c r="N208" s="360">
        <f>IF(AM208=301,"",AM208)</f>
        <v>213</v>
      </c>
      <c r="O208" s="360" t="str">
        <f>IF(AN208=0,"",AN208)</f>
        <v/>
      </c>
      <c r="P208" s="360">
        <f>IF(AO208=301,"",AO208)</f>
        <v>182</v>
      </c>
      <c r="Q208" s="360" t="str">
        <f>IF(AP208=0,"",AP208)</f>
        <v/>
      </c>
      <c r="R208" s="360">
        <f>IF(AQ208=301,"",AQ208)</f>
        <v>157</v>
      </c>
      <c r="S208" s="360" t="str">
        <f>IF(AR208=0,"",AR208)</f>
        <v/>
      </c>
      <c r="T208" s="360">
        <f>IF(AS208=301,"",AS208)</f>
        <v>258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220</v>
      </c>
      <c r="AD208" s="365"/>
      <c r="AE208" s="364">
        <f>ABS(INDEX(AE:AE,MATCH(AE202,$AA:$AA,0)+14)+INDEX(AE:AE,MATCH(AE202,$AA:$AA,0)+15)+INDEX(AE:AE,MATCH(AE202,$AA:$AA,0)+16))</f>
        <v>170</v>
      </c>
      <c r="AF208" s="365"/>
      <c r="AG208" s="364">
        <f>ABS(INDEX(AG:AG,MATCH(AG202,$AA:$AA,0)+14)+INDEX(AG:AG,MATCH(AG202,$AA:$AA,0)+15)+INDEX(AG:AG,MATCH(AG202,$AA:$AA,0)+16))</f>
        <v>189</v>
      </c>
      <c r="AH208" s="365"/>
      <c r="AI208" s="364">
        <f>ABS(INDEX(AI:AI,MATCH(AI202,$AA:$AA,0)+14)+INDEX(AI:AI,MATCH(AI202,$AA:$AA,0)+15)+INDEX(AI:AI,MATCH(AI202,$AA:$AA,0)+16))</f>
        <v>181</v>
      </c>
      <c r="AJ208" s="365"/>
      <c r="AK208" s="364">
        <f>ABS(INDEX(AK:AK,MATCH(AK202,$AA:$AA,0)+14)+INDEX(AK:AK,MATCH(AK202,$AA:$AA,0)+15)+INDEX(AK:AK,MATCH(AK202,$AA:$AA,0)+16))</f>
        <v>219</v>
      </c>
      <c r="AL208" s="365"/>
      <c r="AM208" s="364">
        <f>ABS(INDEX(AM:AM,MATCH(AM202,$AA:$AA,0)+14)+INDEX(AM:AM,MATCH(AM202,$AA:$AA,0)+15)+INDEX(AM:AM,MATCH(AM202,$AA:$AA,0)+16))</f>
        <v>213</v>
      </c>
      <c r="AN208" s="365"/>
      <c r="AO208" s="364">
        <f>ABS(INDEX(AO:AO,MATCH(AO202,$AA:$AA,0)+14)+INDEX(AO:AO,MATCH(AO202,$AA:$AA,0)+15)+INDEX(AO:AO,MATCH(AO202,$AA:$AA,0)+16))</f>
        <v>182</v>
      </c>
      <c r="AP208" s="365"/>
      <c r="AQ208" s="364">
        <f>ABS(INDEX(AQ:AQ,MATCH(AQ202,$AA:$AA,0)+14)+INDEX(AQ:AQ,MATCH(AQ202,$AA:$AA,0)+15)+INDEX(AQ:AQ,MATCH(AQ202,$AA:$AA,0)+16))</f>
        <v>157</v>
      </c>
      <c r="AR208" s="365"/>
      <c r="AS208" s="364">
        <f>ABS(INDEX(AS:AS,MATCH(AS202,$AA:$AA,0)+14)+INDEX(AS:AS,MATCH(AS202,$AA:$AA,0)+15)+INDEX(AS:AS,MATCH(AS202,$AA:$AA,0)+16))</f>
        <v>258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761</v>
      </c>
      <c r="E209" s="363" t="str">
        <f>IF(AD209=0,"",AD209)</f>
        <v/>
      </c>
      <c r="F209" s="363">
        <f>IF(AE209=1505,"",AE209)</f>
        <v>846</v>
      </c>
      <c r="G209" s="363" t="str">
        <f>IF(AF209=0,"",AF209)</f>
        <v/>
      </c>
      <c r="H209" s="363">
        <f>IF(AG209=1505,"",AG209)</f>
        <v>683</v>
      </c>
      <c r="I209" s="363" t="str">
        <f>IF(AH209=0,"",AH209)</f>
        <v/>
      </c>
      <c r="J209" s="363">
        <f>IF(AI209=1505,"",AI209)</f>
        <v>665</v>
      </c>
      <c r="K209" s="363" t="str">
        <f>IF(AJ209=0,"",AJ209)</f>
        <v/>
      </c>
      <c r="L209" s="363">
        <f>IF(AK209=1505,"",AK209)</f>
        <v>721</v>
      </c>
      <c r="M209" s="363" t="str">
        <f>IF(AL209=0,"",AL209)</f>
        <v/>
      </c>
      <c r="N209" s="363">
        <f>IF(AM209=1505,"",AM209)</f>
        <v>745</v>
      </c>
      <c r="O209" s="363" t="str">
        <f>IF(AN209=0,"",AN209)</f>
        <v/>
      </c>
      <c r="P209" s="363">
        <f>IF(AO209=1505,"",AO209)</f>
        <v>744</v>
      </c>
      <c r="Q209" s="363" t="str">
        <f>IF(AP209=0,"",AP209)</f>
        <v/>
      </c>
      <c r="R209" s="363">
        <f>IF(AQ209=1505,"",AQ209)</f>
        <v>764</v>
      </c>
      <c r="S209" s="363" t="str">
        <f>IF(AR209=0,"",AR209)</f>
        <v/>
      </c>
      <c r="T209" s="363">
        <f>IF(AS209=1505,"",AS209)</f>
        <v>872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761</v>
      </c>
      <c r="AD209" s="345"/>
      <c r="AE209" s="344">
        <f>SUM(AE205:AE208)</f>
        <v>846</v>
      </c>
      <c r="AF209" s="345"/>
      <c r="AG209" s="344">
        <f>SUM(AG205:AG208)</f>
        <v>683</v>
      </c>
      <c r="AH209" s="345"/>
      <c r="AI209" s="344">
        <f>SUM(AI205:AI208)</f>
        <v>665</v>
      </c>
      <c r="AJ209" s="345"/>
      <c r="AK209" s="344">
        <f>SUM(AK205:AK208)</f>
        <v>721</v>
      </c>
      <c r="AL209" s="345"/>
      <c r="AM209" s="344">
        <f>SUM(AM205:AM208)</f>
        <v>745</v>
      </c>
      <c r="AN209" s="345"/>
      <c r="AO209" s="344">
        <f>SUM(AO205:AO208)</f>
        <v>744</v>
      </c>
      <c r="AP209" s="345"/>
      <c r="AQ209" s="344">
        <f>SUM(AQ205:AQ208)</f>
        <v>764</v>
      </c>
      <c r="AR209" s="345"/>
      <c r="AS209" s="344">
        <f>SUM(AS205:AS208)</f>
        <v>872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6">
        <f>IF(AD217="","",AD217)</f>
        <v>0</v>
      </c>
      <c r="F217" s="75">
        <f t="shared" ref="F217:F230" si="244">IF(AE217=0,"",AE217)</f>
        <v>215</v>
      </c>
      <c r="G217" s="346">
        <f>IF(AF217="","",AF217)</f>
        <v>1</v>
      </c>
      <c r="H217" s="75">
        <f t="shared" ref="H217:H230" si="245">IF(AG217=0,"",AG217)</f>
        <v>164</v>
      </c>
      <c r="I217" s="346">
        <f>IF(AH217="","",AH217)</f>
        <v>1</v>
      </c>
      <c r="J217" s="75">
        <f t="shared" ref="J217:J230" si="246">IF(AI217=0,"",AI217)</f>
        <v>187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0</v>
      </c>
      <c r="N217" s="75">
        <f>IF(AM217=0,"",AM217)</f>
        <v>179</v>
      </c>
      <c r="O217" s="346">
        <f>IF(AN217="","",AN217)</f>
        <v>0</v>
      </c>
      <c r="P217" s="75">
        <f t="shared" ref="P217:P230" si="248">IF(AO217=0,"",AO217)</f>
        <v>198</v>
      </c>
      <c r="Q217" s="346">
        <f>IF(AP217="","",AP217)</f>
        <v>1</v>
      </c>
      <c r="R217" s="75">
        <f t="shared" ref="R217:R230" si="249">IF(AQ217=0,"",AQ217)</f>
        <v>147</v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>
        <f t="shared" ref="V217:V230" si="251">IF(AU217=0,"",AU217)</f>
        <v>1444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">
      <c r="A218" s="375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>
        <f t="shared" si="250"/>
        <v>182</v>
      </c>
      <c r="U218" s="347"/>
      <c r="V218" s="78">
        <f t="shared" si="251"/>
        <v>182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">
      <c r="A220" s="374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6">
        <f>IF(AD220="","",AD220)</f>
        <v>0</v>
      </c>
      <c r="F220" s="75">
        <f t="shared" si="244"/>
        <v>227</v>
      </c>
      <c r="G220" s="346">
        <f>IF(AF220="","",AF220)</f>
        <v>1</v>
      </c>
      <c r="H220" s="75">
        <f t="shared" si="245"/>
        <v>172</v>
      </c>
      <c r="I220" s="346">
        <f>IF(AH220="","",AH220)</f>
        <v>1</v>
      </c>
      <c r="J220" s="75">
        <f t="shared" si="246"/>
        <v>215</v>
      </c>
      <c r="K220" s="346">
        <f>IF(AJ220="","",AJ220)</f>
        <v>1</v>
      </c>
      <c r="L220" s="75">
        <f t="shared" si="247"/>
        <v>162</v>
      </c>
      <c r="M220" s="346">
        <f>IF(AL220="","",AL220)</f>
        <v>0</v>
      </c>
      <c r="N220" s="75" t="str">
        <f t="shared" si="264"/>
        <v/>
      </c>
      <c r="O220" s="346">
        <f>IF(AN220="","",AN220)</f>
        <v>1</v>
      </c>
      <c r="P220" s="75" t="str">
        <f t="shared" si="248"/>
        <v/>
      </c>
      <c r="Q220" s="346">
        <f>IF(AP220="","",AP220)</f>
        <v>0</v>
      </c>
      <c r="R220" s="75">
        <f t="shared" si="249"/>
        <v>156</v>
      </c>
      <c r="S220" s="346">
        <f>IF(AR220="","",AR220)</f>
        <v>0</v>
      </c>
      <c r="T220" s="75">
        <f t="shared" si="250"/>
        <v>207</v>
      </c>
      <c r="U220" s="346">
        <f>IF(AT220="","",AT220)</f>
        <v>1</v>
      </c>
      <c r="V220" s="75">
        <f t="shared" si="251"/>
        <v>1308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">
      <c r="A221" s="375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>
        <f t="shared" si="264"/>
        <v>188</v>
      </c>
      <c r="O221" s="347"/>
      <c r="P221" s="78">
        <f t="shared" si="248"/>
        <v>146</v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>
        <f t="shared" si="251"/>
        <v>334</v>
      </c>
      <c r="W221" s="347"/>
      <c r="Z221" s="350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">
      <c r="A223" s="374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6">
        <f>IF(AD223="","",AD223)</f>
        <v>0</v>
      </c>
      <c r="F223" s="75">
        <f t="shared" si="244"/>
        <v>234</v>
      </c>
      <c r="G223" s="346">
        <f>IF(AF223="","",AF223)</f>
        <v>1</v>
      </c>
      <c r="H223" s="75">
        <f t="shared" si="245"/>
        <v>218</v>
      </c>
      <c r="I223" s="346">
        <f>IF(AH223="","",AH223)</f>
        <v>1</v>
      </c>
      <c r="J223" s="75">
        <f t="shared" si="246"/>
        <v>213</v>
      </c>
      <c r="K223" s="346">
        <f>IF(AJ223="","",AJ223)</f>
        <v>1</v>
      </c>
      <c r="L223" s="75">
        <f t="shared" si="247"/>
        <v>218</v>
      </c>
      <c r="M223" s="346">
        <f>IF(AL223="","",AL223)</f>
        <v>1</v>
      </c>
      <c r="N223" s="75">
        <f t="shared" si="264"/>
        <v>192</v>
      </c>
      <c r="O223" s="346">
        <f>IF(AN223="","",AN223)</f>
        <v>1</v>
      </c>
      <c r="P223" s="75">
        <f t="shared" si="248"/>
        <v>172</v>
      </c>
      <c r="Q223" s="346">
        <f>IF(AP223="","",AP223)</f>
        <v>0</v>
      </c>
      <c r="R223" s="75">
        <f t="shared" si="249"/>
        <v>206</v>
      </c>
      <c r="S223" s="346">
        <f>IF(AR223="","",AR223)</f>
        <v>1</v>
      </c>
      <c r="T223" s="75">
        <f t="shared" si="250"/>
        <v>184</v>
      </c>
      <c r="U223" s="346">
        <f>IF(AT223="","",AT223)</f>
        <v>0</v>
      </c>
      <c r="V223" s="75">
        <f t="shared" si="251"/>
        <v>1873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6">
        <f>IF(AD226="","",AD226)</f>
        <v>0</v>
      </c>
      <c r="F226" s="75">
        <f t="shared" si="244"/>
        <v>170</v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>
        <f t="shared" si="247"/>
        <v>166</v>
      </c>
      <c r="M226" s="346">
        <f>IF(AL226="","",AL226)</f>
        <v>0</v>
      </c>
      <c r="N226" s="75">
        <f t="shared" si="264"/>
        <v>190</v>
      </c>
      <c r="O226" s="346">
        <f>IF(AN226="","",AN226)</f>
        <v>0</v>
      </c>
      <c r="P226" s="75">
        <f t="shared" si="248"/>
        <v>158</v>
      </c>
      <c r="Q226" s="346">
        <f>IF(AP226="","",AP226)</f>
        <v>0</v>
      </c>
      <c r="R226" s="75">
        <f t="shared" si="249"/>
        <v>152</v>
      </c>
      <c r="S226" s="346">
        <f>IF(AR226="","",AR226)</f>
        <v>0</v>
      </c>
      <c r="T226" s="75">
        <f t="shared" si="250"/>
        <v>151</v>
      </c>
      <c r="U226" s="346">
        <f>IF(AT226="","",AT226)</f>
        <v>1</v>
      </c>
      <c r="V226" s="75">
        <f t="shared" si="251"/>
        <v>1157</v>
      </c>
      <c r="W226" s="346">
        <f>IF(AV226="","",AV226)</f>
        <v>1</v>
      </c>
      <c r="Z226" s="349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">
      <c r="A227" s="375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7"/>
      <c r="F227" s="78" t="str">
        <f t="shared" si="244"/>
        <v/>
      </c>
      <c r="G227" s="347"/>
      <c r="H227" s="78">
        <f t="shared" si="245"/>
        <v>180</v>
      </c>
      <c r="I227" s="347"/>
      <c r="J227" s="78">
        <f t="shared" si="246"/>
        <v>178</v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>
        <f t="shared" si="251"/>
        <v>358</v>
      </c>
      <c r="W227" s="347"/>
      <c r="Z227" s="350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BC Comet Nürnberg</v>
      </c>
      <c r="E233" s="357" t="str">
        <f t="shared" si="277"/>
        <v/>
      </c>
      <c r="F233" s="356" t="str">
        <f t="shared" si="277"/>
        <v>Schanzer Ingolstadt 1</v>
      </c>
      <c r="G233" s="357" t="str">
        <f t="shared" si="277"/>
        <v/>
      </c>
      <c r="H233" s="356" t="str">
        <f t="shared" si="277"/>
        <v>BK München 3</v>
      </c>
      <c r="I233" s="357" t="str">
        <f t="shared" si="277"/>
        <v/>
      </c>
      <c r="J233" s="356" t="str">
        <f t="shared" si="277"/>
        <v>SG DJK Rimpar</v>
      </c>
      <c r="K233" s="357" t="str">
        <f t="shared" si="277"/>
        <v/>
      </c>
      <c r="L233" s="356" t="str">
        <f t="shared" si="277"/>
        <v>Bowlinghaus Bamberg 1</v>
      </c>
      <c r="M233" s="357" t="str">
        <f t="shared" si="277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RW Lichtenhof Stein 1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BC Comet Nürnberg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BK München 3</v>
      </c>
      <c r="AH233" s="357"/>
      <c r="AI233" s="356" t="str">
        <f>VLOOKUP(AI232,Schlüssel!$A$5:$K$14,2)</f>
        <v>SG DJK Rimpar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RW Lichtenhof Stein 1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224</v>
      </c>
      <c r="E235" s="360" t="str">
        <f>IF(AD235=0,"",AD235)</f>
        <v/>
      </c>
      <c r="F235" s="360">
        <f>IF(AE235=301,"",AE235)</f>
        <v>153</v>
      </c>
      <c r="G235" s="360" t="str">
        <f>IF(AF235=0,"",AF235)</f>
        <v/>
      </c>
      <c r="H235" s="360">
        <f>IF(AG235=301,"",AG235)</f>
        <v>163</v>
      </c>
      <c r="I235" s="360" t="str">
        <f>IF(AH235=0,"",AH235)</f>
        <v/>
      </c>
      <c r="J235" s="360">
        <f>IF(AI235=301,"",AI235)</f>
        <v>174</v>
      </c>
      <c r="K235" s="360" t="str">
        <f>IF(AJ235=0,"",AJ235)</f>
        <v/>
      </c>
      <c r="L235" s="360">
        <f>IF(AK235=301,"",AK235)</f>
        <v>202</v>
      </c>
      <c r="M235" s="360" t="str">
        <f>IF(AL235=0,"",AL235)</f>
        <v/>
      </c>
      <c r="N235" s="360">
        <f>IF(AM235=301,"",AM235)</f>
        <v>197</v>
      </c>
      <c r="O235" s="360" t="str">
        <f>IF(AN235=0,"",AN235)</f>
        <v/>
      </c>
      <c r="P235" s="360">
        <f>IF(AO235=301,"",AO235)</f>
        <v>140</v>
      </c>
      <c r="Q235" s="360" t="str">
        <f>IF(AP235=0,"",AP235)</f>
        <v/>
      </c>
      <c r="R235" s="360">
        <f>IF(AQ235=301,"",AQ235)</f>
        <v>190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224</v>
      </c>
      <c r="AD235" s="367"/>
      <c r="AE235" s="366">
        <f>ABS(INDEX(AE:AE,MATCH(AE232,$AA:$AA,0)+5)+INDEX(AE:AE,MATCH(AE232,$AA:$AA,0)+6)+INDEX(AE:AE,MATCH(AE232,$AA:$AA,0)+7))</f>
        <v>153</v>
      </c>
      <c r="AF235" s="367"/>
      <c r="AG235" s="366">
        <f>ABS(INDEX(AG:AG,MATCH(AG232,$AA:$AA,0)+5)+INDEX(AG:AG,MATCH(AG232,$AA:$AA,0)+6)+INDEX(AG:AG,MATCH(AG232,$AA:$AA,0)+7))</f>
        <v>163</v>
      </c>
      <c r="AH235" s="367"/>
      <c r="AI235" s="366">
        <f>ABS(INDEX(AI:AI,MATCH(AI232,$AA:$AA,0)+5)+INDEX(AI:AI,MATCH(AI232,$AA:$AA,0)+6)+INDEX(AI:AI,MATCH(AI232,$AA:$AA,0)+7))</f>
        <v>174</v>
      </c>
      <c r="AJ235" s="367"/>
      <c r="AK235" s="366">
        <f>ABS(INDEX(AK:AK,MATCH(AK232,$AA:$AA,0)+5)+INDEX(AK:AK,MATCH(AK232,$AA:$AA,0)+6)+INDEX(AK:AK,MATCH(AK232,$AA:$AA,0)+7))</f>
        <v>202</v>
      </c>
      <c r="AL235" s="367"/>
      <c r="AM235" s="366">
        <f>ABS(INDEX(AM:AM,MATCH(AM232,$AA:$AA,0)+5)+INDEX(AM:AM,MATCH(AM232,$AA:$AA,0)+6)+INDEX(AM:AM,MATCH(AM232,$AA:$AA,0)+7))</f>
        <v>197</v>
      </c>
      <c r="AN235" s="367"/>
      <c r="AO235" s="366">
        <f>ABS(INDEX(AO:AO,MATCH(AO232,$AA:$AA,0)+5)+INDEX(AO:AO,MATCH(AO232,$AA:$AA,0)+6)+INDEX(AO:AO,MATCH(AO232,$AA:$AA,0)+7))</f>
        <v>140</v>
      </c>
      <c r="AP235" s="367"/>
      <c r="AQ235" s="366">
        <f>ABS(INDEX(AQ:AQ,MATCH(AQ232,$AA:$AA,0)+5)+INDEX(AQ:AQ,MATCH(AQ232,$AA:$AA,0)+6)+INDEX(AQ:AQ,MATCH(AQ232,$AA:$AA,0)+7))</f>
        <v>190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212</v>
      </c>
      <c r="E236" s="360" t="str">
        <f>IF(AD236=0,"",AD236)</f>
        <v/>
      </c>
      <c r="F236" s="360">
        <f>IF(AE236=301,"",AE236)</f>
        <v>184</v>
      </c>
      <c r="G236" s="360" t="str">
        <f>IF(AF236=0,"",AF236)</f>
        <v/>
      </c>
      <c r="H236" s="360">
        <f>IF(AG236=301,"",AG236)</f>
        <v>153</v>
      </c>
      <c r="I236" s="360" t="str">
        <f>IF(AH236=0,"",AH236)</f>
        <v/>
      </c>
      <c r="J236" s="360">
        <f>IF(AI236=301,"",AI236)</f>
        <v>192</v>
      </c>
      <c r="K236" s="360" t="str">
        <f>IF(AJ236=0,"",AJ236)</f>
        <v/>
      </c>
      <c r="L236" s="360">
        <f>IF(AK236=301,"",AK236)</f>
        <v>211</v>
      </c>
      <c r="M236" s="360" t="str">
        <f>IF(AL236=0,"",AL236)</f>
        <v/>
      </c>
      <c r="N236" s="360">
        <f>IF(AM236=301,"",AM236)</f>
        <v>157</v>
      </c>
      <c r="O236" s="360" t="str">
        <f>IF(AN236=0,"",AN236)</f>
        <v/>
      </c>
      <c r="P236" s="360">
        <f>IF(AO236=301,"",AO236)</f>
        <v>150</v>
      </c>
      <c r="Q236" s="360" t="str">
        <f>IF(AP236=0,"",AP236)</f>
        <v/>
      </c>
      <c r="R236" s="360">
        <f>IF(AQ236=301,"",AQ236)</f>
        <v>163</v>
      </c>
      <c r="S236" s="360" t="str">
        <f>IF(AR236=0,"",AR236)</f>
        <v/>
      </c>
      <c r="T236" s="360">
        <f>IF(AS236=301,"",AS236)</f>
        <v>202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212</v>
      </c>
      <c r="AD236" s="365"/>
      <c r="AE236" s="364">
        <f>ABS(INDEX(AE:AE,MATCH(AE232,$AA:$AA,0)+8)+INDEX(AE:AE,MATCH(AE232,$AA:$AA,0)+9)+INDEX(AE:AE,MATCH(AE232,$AA:$AA,0)+10))</f>
        <v>184</v>
      </c>
      <c r="AF236" s="365"/>
      <c r="AG236" s="364">
        <f>ABS(INDEX(AG:AG,MATCH(AG232,$AA:$AA,0)+8)+INDEX(AG:AG,MATCH(AG232,$AA:$AA,0)+9)+INDEX(AG:AG,MATCH(AG232,$AA:$AA,0)+10))</f>
        <v>153</v>
      </c>
      <c r="AH236" s="365"/>
      <c r="AI236" s="364">
        <f>ABS(INDEX(AI:AI,MATCH(AI232,$AA:$AA,0)+8)+INDEX(AI:AI,MATCH(AI232,$AA:$AA,0)+9)+INDEX(AI:AI,MATCH(AI232,$AA:$AA,0)+10))</f>
        <v>192</v>
      </c>
      <c r="AJ236" s="365"/>
      <c r="AK236" s="364">
        <f>ABS(INDEX(AK:AK,MATCH(AK232,$AA:$AA,0)+8)+INDEX(AK:AK,MATCH(AK232,$AA:$AA,0)+9)+INDEX(AK:AK,MATCH(AK232,$AA:$AA,0)+10))</f>
        <v>211</v>
      </c>
      <c r="AL236" s="365"/>
      <c r="AM236" s="364">
        <f>ABS(INDEX(AM:AM,MATCH(AM232,$AA:$AA,0)+8)+INDEX(AM:AM,MATCH(AM232,$AA:$AA,0)+9)+INDEX(AM:AM,MATCH(AM232,$AA:$AA,0)+10))</f>
        <v>157</v>
      </c>
      <c r="AN236" s="365"/>
      <c r="AO236" s="364">
        <f>ABS(INDEX(AO:AO,MATCH(AO232,$AA:$AA,0)+8)+INDEX(AO:AO,MATCH(AO232,$AA:$AA,0)+9)+INDEX(AO:AO,MATCH(AO232,$AA:$AA,0)+10))</f>
        <v>150</v>
      </c>
      <c r="AP236" s="365"/>
      <c r="AQ236" s="364">
        <f>ABS(INDEX(AQ:AQ,MATCH(AQ232,$AA:$AA,0)+8)+INDEX(AQ:AQ,MATCH(AQ232,$AA:$AA,0)+9)+INDEX(AQ:AQ,MATCH(AQ232,$AA:$AA,0)+10))</f>
        <v>163</v>
      </c>
      <c r="AR236" s="365"/>
      <c r="AS236" s="364">
        <f>ABS(INDEX(AS:AS,MATCH(AS232,$AA:$AA,0)+8)+INDEX(AS:AS,MATCH(AS232,$AA:$AA,0)+9)+INDEX(AS:AS,MATCH(AS232,$AA:$AA,0)+10))</f>
        <v>202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244</v>
      </c>
      <c r="E237" s="360" t="str">
        <f>IF(AD237=0,"",AD237)</f>
        <v/>
      </c>
      <c r="F237" s="360">
        <f>IF(AE237=301,"",AE237)</f>
        <v>188</v>
      </c>
      <c r="G237" s="360" t="str">
        <f>IF(AF237=0,"",AF237)</f>
        <v/>
      </c>
      <c r="H237" s="360">
        <f>IF(AG237=301,"",AG237)</f>
        <v>167</v>
      </c>
      <c r="I237" s="360" t="str">
        <f>IF(AH237=0,"",AH237)</f>
        <v/>
      </c>
      <c r="J237" s="360">
        <f>IF(AI237=301,"",AI237)</f>
        <v>184</v>
      </c>
      <c r="K237" s="360" t="str">
        <f>IF(AJ237=0,"",AJ237)</f>
        <v/>
      </c>
      <c r="L237" s="360">
        <f>IF(AK237=301,"",AK237)</f>
        <v>190</v>
      </c>
      <c r="M237" s="360" t="str">
        <f>IF(AL237=0,"",AL237)</f>
        <v/>
      </c>
      <c r="N237" s="360">
        <f>IF(AM237=301,"",AM237)</f>
        <v>172</v>
      </c>
      <c r="O237" s="360" t="str">
        <f>IF(AN237=0,"",AN237)</f>
        <v/>
      </c>
      <c r="P237" s="360">
        <f>IF(AO237=301,"",AO237)</f>
        <v>237</v>
      </c>
      <c r="Q237" s="360" t="str">
        <f>IF(AP237=0,"",AP237)</f>
        <v/>
      </c>
      <c r="R237" s="360">
        <f>IF(AQ237=301,"",AQ237)</f>
        <v>156</v>
      </c>
      <c r="S237" s="360" t="str">
        <f>IF(AR237=0,"",AR237)</f>
        <v/>
      </c>
      <c r="T237" s="360">
        <f>IF(AS237=301,"",AS237)</f>
        <v>233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244</v>
      </c>
      <c r="AD237" s="365"/>
      <c r="AE237" s="364">
        <f>ABS(INDEX(AE:AE,MATCH(AE232,$AA:$AA,0)+11)+INDEX(AE:AE,MATCH(AE232,$AA:$AA,0)+12)+INDEX(AE:AE,MATCH(AE232,$AA:$AA,0)+13))</f>
        <v>188</v>
      </c>
      <c r="AF237" s="365"/>
      <c r="AG237" s="364">
        <f>ABS(INDEX(AG:AG,MATCH(AG232,$AA:$AA,0)+11)+INDEX(AG:AG,MATCH(AG232,$AA:$AA,0)+12)+INDEX(AG:AG,MATCH(AG232,$AA:$AA,0)+13))</f>
        <v>167</v>
      </c>
      <c r="AH237" s="365"/>
      <c r="AI237" s="364">
        <f>ABS(INDEX(AI:AI,MATCH(AI232,$AA:$AA,0)+11)+INDEX(AI:AI,MATCH(AI232,$AA:$AA,0)+12)+INDEX(AI:AI,MATCH(AI232,$AA:$AA,0)+13))</f>
        <v>184</v>
      </c>
      <c r="AJ237" s="365"/>
      <c r="AK237" s="364">
        <f>ABS(INDEX(AK:AK,MATCH(AK232,$AA:$AA,0)+11)+INDEX(AK:AK,MATCH(AK232,$AA:$AA,0)+12)+INDEX(AK:AK,MATCH(AK232,$AA:$AA,0)+13))</f>
        <v>190</v>
      </c>
      <c r="AL237" s="365"/>
      <c r="AM237" s="364">
        <f>ABS(INDEX(AM:AM,MATCH(AM232,$AA:$AA,0)+11)+INDEX(AM:AM,MATCH(AM232,$AA:$AA,0)+12)+INDEX(AM:AM,MATCH(AM232,$AA:$AA,0)+13))</f>
        <v>172</v>
      </c>
      <c r="AN237" s="365"/>
      <c r="AO237" s="364">
        <f>ABS(INDEX(AO:AO,MATCH(AO232,$AA:$AA,0)+11)+INDEX(AO:AO,MATCH(AO232,$AA:$AA,0)+12)+INDEX(AO:AO,MATCH(AO232,$AA:$AA,0)+13))</f>
        <v>237</v>
      </c>
      <c r="AP237" s="365"/>
      <c r="AQ237" s="364">
        <f>ABS(INDEX(AQ:AQ,MATCH(AQ232,$AA:$AA,0)+11)+INDEX(AQ:AQ,MATCH(AQ232,$AA:$AA,0)+12)+INDEX(AQ:AQ,MATCH(AQ232,$AA:$AA,0)+13))</f>
        <v>156</v>
      </c>
      <c r="AR237" s="365"/>
      <c r="AS237" s="364">
        <f>ABS(INDEX(AS:AS,MATCH(AS232,$AA:$AA,0)+11)+INDEX(AS:AS,MATCH(AS232,$AA:$AA,0)+12)+INDEX(AS:AS,MATCH(AS232,$AA:$AA,0)+13))</f>
        <v>233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228</v>
      </c>
      <c r="E238" s="360" t="str">
        <f>IF(AD238=0,"",AD238)</f>
        <v/>
      </c>
      <c r="F238" s="360">
        <f>IF(AE238=301,"",AE238)</f>
        <v>211</v>
      </c>
      <c r="G238" s="360" t="str">
        <f>IF(AF238=0,"",AF238)</f>
        <v/>
      </c>
      <c r="H238" s="360">
        <f>IF(AG238=301,"",AG238)</f>
        <v>237</v>
      </c>
      <c r="I238" s="360" t="str">
        <f>IF(AH238=0,"",AH238)</f>
        <v/>
      </c>
      <c r="J238" s="360">
        <f>IF(AI238=301,"",AI238)</f>
        <v>203</v>
      </c>
      <c r="K238" s="360" t="str">
        <f>IF(AJ238=0,"",AJ238)</f>
        <v/>
      </c>
      <c r="L238" s="360">
        <f>IF(AK238=301,"",AK238)</f>
        <v>265</v>
      </c>
      <c r="M238" s="360" t="str">
        <f>IF(AL238=0,"",AL238)</f>
        <v/>
      </c>
      <c r="N238" s="360">
        <f>IF(AM238=301,"",AM238)</f>
        <v>227</v>
      </c>
      <c r="O238" s="360" t="str">
        <f>IF(AN238=0,"",AN238)</f>
        <v/>
      </c>
      <c r="P238" s="360">
        <f>IF(AO238=301,"",AO238)</f>
        <v>165</v>
      </c>
      <c r="Q238" s="360" t="str">
        <f>IF(AP238=0,"",AP238)</f>
        <v/>
      </c>
      <c r="R238" s="360">
        <f>IF(AQ238=301,"",AQ238)</f>
        <v>161</v>
      </c>
      <c r="S238" s="360" t="str">
        <f>IF(AR238=0,"",AR238)</f>
        <v/>
      </c>
      <c r="T238" s="360">
        <f>IF(AS238=301,"",AS238)</f>
        <v>143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228</v>
      </c>
      <c r="AD238" s="365"/>
      <c r="AE238" s="364">
        <f>ABS(INDEX(AE:AE,MATCH(AE232,$AA:$AA,0)+14)+INDEX(AE:AE,MATCH(AE232,$AA:$AA,0)+15)+INDEX(AE:AE,MATCH(AE232,$AA:$AA,0)+16))</f>
        <v>211</v>
      </c>
      <c r="AF238" s="365"/>
      <c r="AG238" s="364">
        <f>ABS(INDEX(AG:AG,MATCH(AG232,$AA:$AA,0)+14)+INDEX(AG:AG,MATCH(AG232,$AA:$AA,0)+15)+INDEX(AG:AG,MATCH(AG232,$AA:$AA,0)+16))</f>
        <v>237</v>
      </c>
      <c r="AH238" s="365"/>
      <c r="AI238" s="364">
        <f>ABS(INDEX(AI:AI,MATCH(AI232,$AA:$AA,0)+14)+INDEX(AI:AI,MATCH(AI232,$AA:$AA,0)+15)+INDEX(AI:AI,MATCH(AI232,$AA:$AA,0)+16))</f>
        <v>203</v>
      </c>
      <c r="AJ238" s="365"/>
      <c r="AK238" s="364">
        <f>ABS(INDEX(AK:AK,MATCH(AK232,$AA:$AA,0)+14)+INDEX(AK:AK,MATCH(AK232,$AA:$AA,0)+15)+INDEX(AK:AK,MATCH(AK232,$AA:$AA,0)+16))</f>
        <v>265</v>
      </c>
      <c r="AL238" s="365"/>
      <c r="AM238" s="364">
        <f>ABS(INDEX(AM:AM,MATCH(AM232,$AA:$AA,0)+14)+INDEX(AM:AM,MATCH(AM232,$AA:$AA,0)+15)+INDEX(AM:AM,MATCH(AM232,$AA:$AA,0)+16))</f>
        <v>227</v>
      </c>
      <c r="AN238" s="365"/>
      <c r="AO238" s="364">
        <f>ABS(INDEX(AO:AO,MATCH(AO232,$AA:$AA,0)+14)+INDEX(AO:AO,MATCH(AO232,$AA:$AA,0)+15)+INDEX(AO:AO,MATCH(AO232,$AA:$AA,0)+16))</f>
        <v>165</v>
      </c>
      <c r="AP238" s="365"/>
      <c r="AQ238" s="364">
        <f>ABS(INDEX(AQ:AQ,MATCH(AQ232,$AA:$AA,0)+14)+INDEX(AQ:AQ,MATCH(AQ232,$AA:$AA,0)+15)+INDEX(AQ:AQ,MATCH(AQ232,$AA:$AA,0)+16))</f>
        <v>161</v>
      </c>
      <c r="AR238" s="365"/>
      <c r="AS238" s="364">
        <f>ABS(INDEX(AS:AS,MATCH(AS232,$AA:$AA,0)+14)+INDEX(AS:AS,MATCH(AS232,$AA:$AA,0)+15)+INDEX(AS:AS,MATCH(AS232,$AA:$AA,0)+16))</f>
        <v>143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908</v>
      </c>
      <c r="E239" s="363" t="str">
        <f>IF(AD239=0,"",AD239)</f>
        <v/>
      </c>
      <c r="F239" s="363">
        <f>IF(AE239=1505,"",AE239)</f>
        <v>736</v>
      </c>
      <c r="G239" s="363" t="str">
        <f>IF(AF239=0,"",AF239)</f>
        <v/>
      </c>
      <c r="H239" s="363">
        <f>IF(AG239=1505,"",AG239)</f>
        <v>720</v>
      </c>
      <c r="I239" s="363" t="str">
        <f>IF(AH239=0,"",AH239)</f>
        <v/>
      </c>
      <c r="J239" s="363">
        <f>IF(AI239=1505,"",AI239)</f>
        <v>753</v>
      </c>
      <c r="K239" s="363" t="str">
        <f>IF(AJ239=0,"",AJ239)</f>
        <v/>
      </c>
      <c r="L239" s="363">
        <f>IF(AK239=1505,"",AK239)</f>
        <v>868</v>
      </c>
      <c r="M239" s="363" t="str">
        <f>IF(AL239=0,"",AL239)</f>
        <v/>
      </c>
      <c r="N239" s="363">
        <f>IF(AM239=1505,"",AM239)</f>
        <v>753</v>
      </c>
      <c r="O239" s="363" t="str">
        <f>IF(AN239=0,"",AN239)</f>
        <v/>
      </c>
      <c r="P239" s="363">
        <f>IF(AO239=1505,"",AO239)</f>
        <v>692</v>
      </c>
      <c r="Q239" s="363" t="str">
        <f>IF(AP239=0,"",AP239)</f>
        <v/>
      </c>
      <c r="R239" s="363">
        <f>IF(AQ239=1505,"",AQ239)</f>
        <v>670</v>
      </c>
      <c r="S239" s="363" t="str">
        <f>IF(AR239=0,"",AR239)</f>
        <v/>
      </c>
      <c r="T239" s="363">
        <f>IF(AS239=1505,"",AS239)</f>
        <v>769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908</v>
      </c>
      <c r="AD239" s="345"/>
      <c r="AE239" s="344">
        <f>SUM(AE235:AE238)</f>
        <v>736</v>
      </c>
      <c r="AF239" s="345"/>
      <c r="AG239" s="344">
        <f>SUM(AG235:AG238)</f>
        <v>720</v>
      </c>
      <c r="AH239" s="345"/>
      <c r="AI239" s="344">
        <f>SUM(AI235:AI238)</f>
        <v>753</v>
      </c>
      <c r="AJ239" s="345"/>
      <c r="AK239" s="344">
        <f>SUM(AK235:AK238)</f>
        <v>868</v>
      </c>
      <c r="AL239" s="345"/>
      <c r="AM239" s="344">
        <f>SUM(AM235:AM238)</f>
        <v>753</v>
      </c>
      <c r="AN239" s="345"/>
      <c r="AO239" s="344">
        <f>SUM(AO235:AO238)</f>
        <v>692</v>
      </c>
      <c r="AP239" s="345"/>
      <c r="AQ239" s="344">
        <f>SUM(AQ235:AQ238)</f>
        <v>670</v>
      </c>
      <c r="AR239" s="345"/>
      <c r="AS239" s="344">
        <f>SUM(AS235:AS238)</f>
        <v>769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6">
        <f>IF(AD247="","",AD247)</f>
        <v>1</v>
      </c>
      <c r="F247" s="75">
        <f t="shared" ref="F247:F260" si="279">IF(AE247=0,"",AE247)</f>
        <v>194</v>
      </c>
      <c r="G247" s="346">
        <f>IF(AF247="","",AF247)</f>
        <v>1</v>
      </c>
      <c r="H247" s="75">
        <f t="shared" ref="H247:H260" si="280">IF(AG247=0,"",AG247)</f>
        <v>-136</v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>
        <f t="shared" ref="L247:L260" si="282">IF(AK247=0,"",AK247)</f>
        <v>202</v>
      </c>
      <c r="M247" s="346">
        <f>IF(AL247="","",AL247)</f>
        <v>1</v>
      </c>
      <c r="N247" s="75">
        <f>IF(AM247=0,"",AM247)</f>
        <v>154</v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1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907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">
      <c r="A248" s="375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>
        <f t="shared" si="281"/>
        <v>160</v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>
        <f t="shared" si="286"/>
        <v>160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25">
      <c r="A249" s="376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>
        <f t="shared" si="283"/>
        <v>215</v>
      </c>
      <c r="Q249" s="348"/>
      <c r="R249" s="69">
        <f t="shared" si="284"/>
        <v>184</v>
      </c>
      <c r="S249" s="348"/>
      <c r="T249" s="69">
        <f t="shared" si="285"/>
        <v>187</v>
      </c>
      <c r="U249" s="348"/>
      <c r="V249" s="69">
        <f t="shared" si="286"/>
        <v>586</v>
      </c>
      <c r="W249" s="348"/>
      <c r="Z249" s="351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">
      <c r="A250" s="374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6">
        <f>IF(AD250="","",AD250)</f>
        <v>1</v>
      </c>
      <c r="F250" s="75">
        <f t="shared" si="279"/>
        <v>217</v>
      </c>
      <c r="G250" s="346">
        <f>IF(AF250="","",AF250)</f>
        <v>1</v>
      </c>
      <c r="H250" s="75">
        <f t="shared" si="280"/>
        <v>179</v>
      </c>
      <c r="I250" s="346">
        <f>IF(AH250="","",AH250)</f>
        <v>1</v>
      </c>
      <c r="J250" s="75">
        <f t="shared" si="281"/>
        <v>206</v>
      </c>
      <c r="K250" s="346">
        <f>IF(AJ250="","",AJ250)</f>
        <v>1</v>
      </c>
      <c r="L250" s="75">
        <f t="shared" si="282"/>
        <v>211</v>
      </c>
      <c r="M250" s="346">
        <f>IF(AL250="","",AL250)</f>
        <v>1</v>
      </c>
      <c r="N250" s="75">
        <f t="shared" si="299"/>
        <v>203</v>
      </c>
      <c r="O250" s="346">
        <f>IF(AN250="","",AN250)</f>
        <v>1</v>
      </c>
      <c r="P250" s="75">
        <f t="shared" si="283"/>
        <v>180</v>
      </c>
      <c r="Q250" s="346">
        <f>IF(AP250="","",AP250)</f>
        <v>0.5</v>
      </c>
      <c r="R250" s="75">
        <f t="shared" si="284"/>
        <v>178</v>
      </c>
      <c r="S250" s="346">
        <f>IF(AR250="","",AR250)</f>
        <v>0</v>
      </c>
      <c r="T250" s="75">
        <f t="shared" si="285"/>
        <v>173</v>
      </c>
      <c r="U250" s="346">
        <f>IF(AT250="","",AT250)</f>
        <v>0</v>
      </c>
      <c r="V250" s="75">
        <f t="shared" si="286"/>
        <v>1761</v>
      </c>
      <c r="W250" s="346">
        <f>IF(AV250="","",AV250)</f>
        <v>6.5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">
      <c r="A253" s="374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6">
        <f>IF(AD253="","",AD253)</f>
        <v>0</v>
      </c>
      <c r="F253" s="75">
        <f t="shared" si="279"/>
        <v>188</v>
      </c>
      <c r="G253" s="346">
        <f>IF(AF253="","",AF253)</f>
        <v>0</v>
      </c>
      <c r="H253" s="75">
        <f t="shared" si="280"/>
        <v>179</v>
      </c>
      <c r="I253" s="346">
        <f>IF(AH253="","",AH253)</f>
        <v>1</v>
      </c>
      <c r="J253" s="75">
        <f t="shared" si="281"/>
        <v>174</v>
      </c>
      <c r="K253" s="346">
        <f>IF(AJ253="","",AJ253)</f>
        <v>1</v>
      </c>
      <c r="L253" s="75">
        <f t="shared" si="282"/>
        <v>190</v>
      </c>
      <c r="M253" s="346">
        <f>IF(AL253="","",AL253)</f>
        <v>0</v>
      </c>
      <c r="N253" s="75">
        <f t="shared" si="299"/>
        <v>154</v>
      </c>
      <c r="O253" s="346">
        <f>IF(AN253="","",AN253)</f>
        <v>0</v>
      </c>
      <c r="P253" s="75">
        <f t="shared" si="283"/>
        <v>159</v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1</v>
      </c>
      <c r="V253" s="75">
        <f t="shared" si="286"/>
        <v>1248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">
      <c r="A254" s="375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>
        <f t="shared" si="284"/>
        <v>170</v>
      </c>
      <c r="S254" s="347"/>
      <c r="T254" s="78">
        <f t="shared" si="285"/>
        <v>202</v>
      </c>
      <c r="U254" s="347"/>
      <c r="V254" s="78">
        <f t="shared" si="286"/>
        <v>372</v>
      </c>
      <c r="W254" s="347"/>
      <c r="Z254" s="350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6">
        <f>IF(AD256="","",AD256)</f>
        <v>0</v>
      </c>
      <c r="F256" s="75">
        <f t="shared" si="279"/>
        <v>190</v>
      </c>
      <c r="G256" s="346">
        <f>IF(AF256="","",AF256)</f>
        <v>1</v>
      </c>
      <c r="H256" s="75">
        <f t="shared" si="280"/>
        <v>189</v>
      </c>
      <c r="I256" s="346">
        <f>IF(AH256="","",AH256)</f>
        <v>0</v>
      </c>
      <c r="J256" s="75">
        <f t="shared" si="281"/>
        <v>190</v>
      </c>
      <c r="K256" s="346">
        <f>IF(AJ256="","",AJ256)</f>
        <v>0</v>
      </c>
      <c r="L256" s="75">
        <f t="shared" si="282"/>
        <v>265</v>
      </c>
      <c r="M256" s="346">
        <f>IF(AL256="","",AL256)</f>
        <v>1</v>
      </c>
      <c r="N256" s="75">
        <f t="shared" si="299"/>
        <v>212</v>
      </c>
      <c r="O256" s="346">
        <f>IF(AN256="","",AN256)</f>
        <v>1</v>
      </c>
      <c r="P256" s="75">
        <f t="shared" si="283"/>
        <v>174</v>
      </c>
      <c r="Q256" s="346">
        <f>IF(AP256="","",AP256)</f>
        <v>1</v>
      </c>
      <c r="R256" s="75">
        <f t="shared" si="284"/>
        <v>268</v>
      </c>
      <c r="S256" s="346">
        <f>IF(AR256="","",AR256)</f>
        <v>1</v>
      </c>
      <c r="T256" s="75">
        <f t="shared" si="285"/>
        <v>258</v>
      </c>
      <c r="U256" s="346">
        <f>IF(AT256="","",AT256)</f>
        <v>1</v>
      </c>
      <c r="V256" s="75">
        <f t="shared" si="286"/>
        <v>1910</v>
      </c>
      <c r="W256" s="346">
        <f>IF(AV256="","",AV256)</f>
        <v>6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Bajuwaren München 1</v>
      </c>
      <c r="E263" s="357" t="str">
        <f t="shared" si="312"/>
        <v/>
      </c>
      <c r="F263" s="356" t="str">
        <f t="shared" si="312"/>
        <v>SG Rottendorf 1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High Roller Rosenheim 1</v>
      </c>
      <c r="K263" s="357" t="str">
        <f t="shared" si="312"/>
        <v/>
      </c>
      <c r="L263" s="356" t="str">
        <f t="shared" si="312"/>
        <v>BC EMAX Unterföhring 2</v>
      </c>
      <c r="M263" s="357" t="str">
        <f t="shared" si="312"/>
        <v/>
      </c>
      <c r="N263" s="356" t="str">
        <f t="shared" si="311"/>
        <v>BK München 3</v>
      </c>
      <c r="O263" s="357" t="str">
        <f t="shared" si="311"/>
        <v/>
      </c>
      <c r="P263" s="356" t="str">
        <f t="shared" si="311"/>
        <v>SG DJK Rimpar</v>
      </c>
      <c r="Q263" s="357" t="str">
        <f t="shared" si="311"/>
        <v/>
      </c>
      <c r="R263" s="356" t="str">
        <f t="shared" si="311"/>
        <v>BC Comet Nürnberg</v>
      </c>
      <c r="S263" s="357" t="str">
        <f t="shared" si="311"/>
        <v/>
      </c>
      <c r="T263" s="356" t="str">
        <f t="shared" si="311"/>
        <v>RW Lichtenhof Stein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Bajuwaren München 1</v>
      </c>
      <c r="AD263" s="357"/>
      <c r="AE263" s="356" t="str">
        <f>VLOOKUP(AE262,Schlüssel!$A$5:$K$14,2)</f>
        <v>SG Rottendorf 1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BK München 3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RW Lichtenhof Stein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220</v>
      </c>
      <c r="E265" s="360" t="str">
        <f>IF(AD265=0,"",AD265)</f>
        <v/>
      </c>
      <c r="F265" s="360">
        <f>IF(AE265=301,"",AE265)</f>
        <v>146</v>
      </c>
      <c r="G265" s="360" t="str">
        <f>IF(AF265=0,"",AF265)</f>
        <v/>
      </c>
      <c r="H265" s="360">
        <f>IF(AG265=301,"",AG265)</f>
        <v>189</v>
      </c>
      <c r="I265" s="360" t="str">
        <f>IF(AH265=0,"",AH265)</f>
        <v/>
      </c>
      <c r="J265" s="360">
        <f>IF(AI265=301,"",AI265)</f>
        <v>225</v>
      </c>
      <c r="K265" s="360" t="str">
        <f>IF(AJ265=0,"",AJ265)</f>
        <v/>
      </c>
      <c r="L265" s="360">
        <f>IF(AK265=301,"",AK265)</f>
        <v>201</v>
      </c>
      <c r="M265" s="360" t="str">
        <f>IF(AL265=0,"",AL265)</f>
        <v/>
      </c>
      <c r="N265" s="360">
        <f>IF(AM265=301,"",AM265)</f>
        <v>228</v>
      </c>
      <c r="O265" s="360" t="str">
        <f>IF(AN265=0,"",AN265)</f>
        <v/>
      </c>
      <c r="P265" s="360">
        <f>IF(AO265=301,"",AO265)</f>
        <v>193</v>
      </c>
      <c r="Q265" s="360" t="str">
        <f>IF(AP265=0,"",AP265)</f>
        <v/>
      </c>
      <c r="R265" s="360">
        <f>IF(AQ265=301,"",AQ265)</f>
        <v>156</v>
      </c>
      <c r="S265" s="360" t="str">
        <f>IF(AR265=0,"",AR265)</f>
        <v/>
      </c>
      <c r="T265" s="360">
        <f>IF(AS265=301,"",AS265)</f>
        <v>179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220</v>
      </c>
      <c r="AD265" s="367"/>
      <c r="AE265" s="366">
        <f>ABS(INDEX(AE:AE,MATCH(AE262,$AA:$AA,0)+5)+INDEX(AE:AE,MATCH(AE262,$AA:$AA,0)+6)+INDEX(AE:AE,MATCH(AE262,$AA:$AA,0)+7))</f>
        <v>146</v>
      </c>
      <c r="AF265" s="367"/>
      <c r="AG265" s="366">
        <f>ABS(INDEX(AG:AG,MATCH(AG262,$AA:$AA,0)+5)+INDEX(AG:AG,MATCH(AG262,$AA:$AA,0)+6)+INDEX(AG:AG,MATCH(AG262,$AA:$AA,0)+7))</f>
        <v>189</v>
      </c>
      <c r="AH265" s="367"/>
      <c r="AI265" s="366">
        <f>ABS(INDEX(AI:AI,MATCH(AI262,$AA:$AA,0)+5)+INDEX(AI:AI,MATCH(AI262,$AA:$AA,0)+6)+INDEX(AI:AI,MATCH(AI262,$AA:$AA,0)+7))</f>
        <v>225</v>
      </c>
      <c r="AJ265" s="367"/>
      <c r="AK265" s="366">
        <f>ABS(INDEX(AK:AK,MATCH(AK262,$AA:$AA,0)+5)+INDEX(AK:AK,MATCH(AK262,$AA:$AA,0)+6)+INDEX(AK:AK,MATCH(AK262,$AA:$AA,0)+7))</f>
        <v>201</v>
      </c>
      <c r="AL265" s="367"/>
      <c r="AM265" s="366">
        <f>ABS(INDEX(AM:AM,MATCH(AM262,$AA:$AA,0)+5)+INDEX(AM:AM,MATCH(AM262,$AA:$AA,0)+6)+INDEX(AM:AM,MATCH(AM262,$AA:$AA,0)+7))</f>
        <v>228</v>
      </c>
      <c r="AN265" s="367"/>
      <c r="AO265" s="366">
        <f>ABS(INDEX(AO:AO,MATCH(AO262,$AA:$AA,0)+5)+INDEX(AO:AO,MATCH(AO262,$AA:$AA,0)+6)+INDEX(AO:AO,MATCH(AO262,$AA:$AA,0)+7))</f>
        <v>193</v>
      </c>
      <c r="AP265" s="367"/>
      <c r="AQ265" s="366">
        <f>ABS(INDEX(AQ:AQ,MATCH(AQ262,$AA:$AA,0)+5)+INDEX(AQ:AQ,MATCH(AQ262,$AA:$AA,0)+6)+INDEX(AQ:AQ,MATCH(AQ262,$AA:$AA,0)+7))</f>
        <v>156</v>
      </c>
      <c r="AR265" s="367"/>
      <c r="AS265" s="366">
        <f>ABS(INDEX(AS:AS,MATCH(AS262,$AA:$AA,0)+5)+INDEX(AS:AS,MATCH(AS262,$AA:$AA,0)+6)+INDEX(AS:AS,MATCH(AS262,$AA:$AA,0)+7))</f>
        <v>179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121</v>
      </c>
      <c r="E266" s="360" t="str">
        <f>IF(AD266=0,"",AD266)</f>
        <v/>
      </c>
      <c r="F266" s="360">
        <f>IF(AE266=301,"",AE266)</f>
        <v>203</v>
      </c>
      <c r="G266" s="360" t="str">
        <f>IF(AF266=0,"",AF266)</f>
        <v/>
      </c>
      <c r="H266" s="360">
        <f>IF(AG266=301,"",AG266)</f>
        <v>168</v>
      </c>
      <c r="I266" s="360" t="str">
        <f>IF(AH266=0,"",AH266)</f>
        <v/>
      </c>
      <c r="J266" s="360">
        <f>IF(AI266=301,"",AI266)</f>
        <v>170</v>
      </c>
      <c r="K266" s="360" t="str">
        <f>IF(AJ266=0,"",AJ266)</f>
        <v/>
      </c>
      <c r="L266" s="360">
        <f>IF(AK266=301,"",AK266)</f>
        <v>162</v>
      </c>
      <c r="M266" s="360" t="str">
        <f>IF(AL266=0,"",AL266)</f>
        <v/>
      </c>
      <c r="N266" s="360">
        <f>IF(AM266=301,"",AM266)</f>
        <v>184</v>
      </c>
      <c r="O266" s="360" t="str">
        <f>IF(AN266=0,"",AN266)</f>
        <v/>
      </c>
      <c r="P266" s="360">
        <f>IF(AO266=301,"",AO266)</f>
        <v>180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191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121</v>
      </c>
      <c r="AD266" s="365"/>
      <c r="AE266" s="364">
        <f>ABS(INDEX(AE:AE,MATCH(AE262,$AA:$AA,0)+8)+INDEX(AE:AE,MATCH(AE262,$AA:$AA,0)+9)+INDEX(AE:AE,MATCH(AE262,$AA:$AA,0)+10))</f>
        <v>203</v>
      </c>
      <c r="AF266" s="365"/>
      <c r="AG266" s="364">
        <f>ABS(INDEX(AG:AG,MATCH(AG262,$AA:$AA,0)+8)+INDEX(AG:AG,MATCH(AG262,$AA:$AA,0)+9)+INDEX(AG:AG,MATCH(AG262,$AA:$AA,0)+10))</f>
        <v>168</v>
      </c>
      <c r="AH266" s="365"/>
      <c r="AI266" s="364">
        <f>ABS(INDEX(AI:AI,MATCH(AI262,$AA:$AA,0)+8)+INDEX(AI:AI,MATCH(AI262,$AA:$AA,0)+9)+INDEX(AI:AI,MATCH(AI262,$AA:$AA,0)+10))</f>
        <v>170</v>
      </c>
      <c r="AJ266" s="365"/>
      <c r="AK266" s="364">
        <f>ABS(INDEX(AK:AK,MATCH(AK262,$AA:$AA,0)+8)+INDEX(AK:AK,MATCH(AK262,$AA:$AA,0)+9)+INDEX(AK:AK,MATCH(AK262,$AA:$AA,0)+10))</f>
        <v>162</v>
      </c>
      <c r="AL266" s="365"/>
      <c r="AM266" s="364">
        <f>ABS(INDEX(AM:AM,MATCH(AM262,$AA:$AA,0)+8)+INDEX(AM:AM,MATCH(AM262,$AA:$AA,0)+9)+INDEX(AM:AM,MATCH(AM262,$AA:$AA,0)+10))</f>
        <v>184</v>
      </c>
      <c r="AN266" s="365"/>
      <c r="AO266" s="364">
        <f>ABS(INDEX(AO:AO,MATCH(AO262,$AA:$AA,0)+8)+INDEX(AO:AO,MATCH(AO262,$AA:$AA,0)+9)+INDEX(AO:AO,MATCH(AO262,$AA:$AA,0)+10))</f>
        <v>180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191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242</v>
      </c>
      <c r="E267" s="360" t="str">
        <f>IF(AD267=0,"",AD267)</f>
        <v/>
      </c>
      <c r="F267" s="360">
        <f>IF(AE267=301,"",AE267)</f>
        <v>213</v>
      </c>
      <c r="G267" s="360" t="str">
        <f>IF(AF267=0,"",AF267)</f>
        <v/>
      </c>
      <c r="H267" s="360">
        <f>IF(AG267=301,"",AG267)</f>
        <v>173</v>
      </c>
      <c r="I267" s="360" t="str">
        <f>IF(AH267=0,"",AH267)</f>
        <v/>
      </c>
      <c r="J267" s="360">
        <f>IF(AI267=301,"",AI267)</f>
        <v>162</v>
      </c>
      <c r="K267" s="360" t="str">
        <f>IF(AJ267=0,"",AJ267)</f>
        <v/>
      </c>
      <c r="L267" s="360">
        <f>IF(AK267=301,"",AK267)</f>
        <v>218</v>
      </c>
      <c r="M267" s="360" t="str">
        <f>IF(AL267=0,"",AL267)</f>
        <v/>
      </c>
      <c r="N267" s="360">
        <f>IF(AM267=301,"",AM267)</f>
        <v>188</v>
      </c>
      <c r="O267" s="360" t="str">
        <f>IF(AN267=0,"",AN267)</f>
        <v/>
      </c>
      <c r="P267" s="360">
        <f>IF(AO267=301,"",AO267)</f>
        <v>215</v>
      </c>
      <c r="Q267" s="360" t="str">
        <f>IF(AP267=0,"",AP267)</f>
        <v/>
      </c>
      <c r="R267" s="360">
        <f>IF(AQ267=301,"",AQ267)</f>
        <v>244</v>
      </c>
      <c r="S267" s="360" t="str">
        <f>IF(AR267=0,"",AR267)</f>
        <v/>
      </c>
      <c r="T267" s="360">
        <f>IF(AS267=301,"",AS267)</f>
        <v>160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242</v>
      </c>
      <c r="AD267" s="365"/>
      <c r="AE267" s="364">
        <f>ABS(INDEX(AE:AE,MATCH(AE262,$AA:$AA,0)+11)+INDEX(AE:AE,MATCH(AE262,$AA:$AA,0)+12)+INDEX(AE:AE,MATCH(AE262,$AA:$AA,0)+13))</f>
        <v>213</v>
      </c>
      <c r="AF267" s="365"/>
      <c r="AG267" s="364">
        <f>ABS(INDEX(AG:AG,MATCH(AG262,$AA:$AA,0)+11)+INDEX(AG:AG,MATCH(AG262,$AA:$AA,0)+12)+INDEX(AG:AG,MATCH(AG262,$AA:$AA,0)+13))</f>
        <v>173</v>
      </c>
      <c r="AH267" s="365"/>
      <c r="AI267" s="364">
        <f>ABS(INDEX(AI:AI,MATCH(AI262,$AA:$AA,0)+11)+INDEX(AI:AI,MATCH(AI262,$AA:$AA,0)+12)+INDEX(AI:AI,MATCH(AI262,$AA:$AA,0)+13))</f>
        <v>162</v>
      </c>
      <c r="AJ267" s="365"/>
      <c r="AK267" s="364">
        <f>ABS(INDEX(AK:AK,MATCH(AK262,$AA:$AA,0)+11)+INDEX(AK:AK,MATCH(AK262,$AA:$AA,0)+12)+INDEX(AK:AK,MATCH(AK262,$AA:$AA,0)+13))</f>
        <v>218</v>
      </c>
      <c r="AL267" s="365"/>
      <c r="AM267" s="364">
        <f>ABS(INDEX(AM:AM,MATCH(AM262,$AA:$AA,0)+11)+INDEX(AM:AM,MATCH(AM262,$AA:$AA,0)+12)+INDEX(AM:AM,MATCH(AM262,$AA:$AA,0)+13))</f>
        <v>188</v>
      </c>
      <c r="AN267" s="365"/>
      <c r="AO267" s="364">
        <f>ABS(INDEX(AO:AO,MATCH(AO262,$AA:$AA,0)+11)+INDEX(AO:AO,MATCH(AO262,$AA:$AA,0)+12)+INDEX(AO:AO,MATCH(AO262,$AA:$AA,0)+13))</f>
        <v>215</v>
      </c>
      <c r="AP267" s="365"/>
      <c r="AQ267" s="364">
        <f>ABS(INDEX(AQ:AQ,MATCH(AQ262,$AA:$AA,0)+11)+INDEX(AQ:AQ,MATCH(AQ262,$AA:$AA,0)+12)+INDEX(AQ:AQ,MATCH(AQ262,$AA:$AA,0)+13))</f>
        <v>244</v>
      </c>
      <c r="AR267" s="365"/>
      <c r="AS267" s="364">
        <f>ABS(INDEX(AS:AS,MATCH(AS262,$AA:$AA,0)+11)+INDEX(AS:AS,MATCH(AS262,$AA:$AA,0)+12)+INDEX(AS:AS,MATCH(AS262,$AA:$AA,0)+13))</f>
        <v>160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196</v>
      </c>
      <c r="E268" s="360" t="str">
        <f>IF(AD268=0,"",AD268)</f>
        <v/>
      </c>
      <c r="F268" s="360">
        <f>IF(AE268=301,"",AE268)</f>
        <v>138</v>
      </c>
      <c r="G268" s="360" t="str">
        <f>IF(AF268=0,"",AF268)</f>
        <v/>
      </c>
      <c r="H268" s="360">
        <f>IF(AG268=301,"",AG268)</f>
        <v>207</v>
      </c>
      <c r="I268" s="360" t="str">
        <f>IF(AH268=0,"",AH268)</f>
        <v/>
      </c>
      <c r="J268" s="360">
        <f>IF(AI268=301,"",AI268)</f>
        <v>212</v>
      </c>
      <c r="K268" s="360" t="str">
        <f>IF(AJ268=0,"",AJ268)</f>
        <v/>
      </c>
      <c r="L268" s="360">
        <f>IF(AK268=301,"",AK268)</f>
        <v>166</v>
      </c>
      <c r="M268" s="360" t="str">
        <f>IF(AL268=0,"",AL268)</f>
        <v/>
      </c>
      <c r="N268" s="360">
        <f>IF(AM268=301,"",AM268)</f>
        <v>166</v>
      </c>
      <c r="O268" s="360" t="str">
        <f>IF(AN268=0,"",AN268)</f>
        <v/>
      </c>
      <c r="P268" s="360">
        <f>IF(AO268=301,"",AO268)</f>
        <v>169</v>
      </c>
      <c r="Q268" s="360" t="str">
        <f>IF(AP268=0,"",AP268)</f>
        <v/>
      </c>
      <c r="R268" s="360">
        <f>IF(AQ268=301,"",AQ268)</f>
        <v>207</v>
      </c>
      <c r="S268" s="360" t="str">
        <f>IF(AR268=0,"",AR268)</f>
        <v/>
      </c>
      <c r="T268" s="360">
        <f>IF(AS268=301,"",AS268)</f>
        <v>184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196</v>
      </c>
      <c r="AD268" s="365"/>
      <c r="AE268" s="364">
        <f>ABS(INDEX(AE:AE,MATCH(AE262,$AA:$AA,0)+14)+INDEX(AE:AE,MATCH(AE262,$AA:$AA,0)+15)+INDEX(AE:AE,MATCH(AE262,$AA:$AA,0)+16))</f>
        <v>138</v>
      </c>
      <c r="AF268" s="365"/>
      <c r="AG268" s="364">
        <f>ABS(INDEX(AG:AG,MATCH(AG262,$AA:$AA,0)+14)+INDEX(AG:AG,MATCH(AG262,$AA:$AA,0)+15)+INDEX(AG:AG,MATCH(AG262,$AA:$AA,0)+16))</f>
        <v>207</v>
      </c>
      <c r="AH268" s="365"/>
      <c r="AI268" s="364">
        <f>ABS(INDEX(AI:AI,MATCH(AI262,$AA:$AA,0)+14)+INDEX(AI:AI,MATCH(AI262,$AA:$AA,0)+15)+INDEX(AI:AI,MATCH(AI262,$AA:$AA,0)+16))</f>
        <v>212</v>
      </c>
      <c r="AJ268" s="365"/>
      <c r="AK268" s="364">
        <f>ABS(INDEX(AK:AK,MATCH(AK262,$AA:$AA,0)+14)+INDEX(AK:AK,MATCH(AK262,$AA:$AA,0)+15)+INDEX(AK:AK,MATCH(AK262,$AA:$AA,0)+16))</f>
        <v>166</v>
      </c>
      <c r="AL268" s="365"/>
      <c r="AM268" s="364">
        <f>ABS(INDEX(AM:AM,MATCH(AM262,$AA:$AA,0)+14)+INDEX(AM:AM,MATCH(AM262,$AA:$AA,0)+15)+INDEX(AM:AM,MATCH(AM262,$AA:$AA,0)+16))</f>
        <v>166</v>
      </c>
      <c r="AN268" s="365"/>
      <c r="AO268" s="364">
        <f>ABS(INDEX(AO:AO,MATCH(AO262,$AA:$AA,0)+14)+INDEX(AO:AO,MATCH(AO262,$AA:$AA,0)+15)+INDEX(AO:AO,MATCH(AO262,$AA:$AA,0)+16))</f>
        <v>169</v>
      </c>
      <c r="AP268" s="365"/>
      <c r="AQ268" s="364">
        <f>ABS(INDEX(AQ:AQ,MATCH(AQ262,$AA:$AA,0)+14)+INDEX(AQ:AQ,MATCH(AQ262,$AA:$AA,0)+15)+INDEX(AQ:AQ,MATCH(AQ262,$AA:$AA,0)+16))</f>
        <v>207</v>
      </c>
      <c r="AR268" s="365"/>
      <c r="AS268" s="364">
        <f>ABS(INDEX(AS:AS,MATCH(AS262,$AA:$AA,0)+14)+INDEX(AS:AS,MATCH(AS262,$AA:$AA,0)+15)+INDEX(AS:AS,MATCH(AS262,$AA:$AA,0)+16))</f>
        <v>184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779</v>
      </c>
      <c r="E269" s="363" t="str">
        <f>IF(AD269=0,"",AD269)</f>
        <v/>
      </c>
      <c r="F269" s="363">
        <f>IF(AE269=1505,"",AE269)</f>
        <v>700</v>
      </c>
      <c r="G269" s="363" t="str">
        <f>IF(AF269=0,"",AF269)</f>
        <v/>
      </c>
      <c r="H269" s="363">
        <f>IF(AG269=1505,"",AG269)</f>
        <v>737</v>
      </c>
      <c r="I269" s="363" t="str">
        <f>IF(AH269=0,"",AH269)</f>
        <v/>
      </c>
      <c r="J269" s="363">
        <f>IF(AI269=1505,"",AI269)</f>
        <v>769</v>
      </c>
      <c r="K269" s="363" t="str">
        <f>IF(AJ269=0,"",AJ269)</f>
        <v/>
      </c>
      <c r="L269" s="363">
        <f>IF(AK269=1505,"",AK269)</f>
        <v>747</v>
      </c>
      <c r="M269" s="363" t="str">
        <f>IF(AL269=0,"",AL269)</f>
        <v/>
      </c>
      <c r="N269" s="363">
        <f>IF(AM269=1505,"",AM269)</f>
        <v>766</v>
      </c>
      <c r="O269" s="363" t="str">
        <f>IF(AN269=0,"",AN269)</f>
        <v/>
      </c>
      <c r="P269" s="363">
        <f>IF(AO269=1505,"",AO269)</f>
        <v>757</v>
      </c>
      <c r="Q269" s="363" t="str">
        <f>IF(AP269=0,"",AP269)</f>
        <v/>
      </c>
      <c r="R269" s="363">
        <f>IF(AQ269=1505,"",AQ269)</f>
        <v>787</v>
      </c>
      <c r="S269" s="363" t="str">
        <f>IF(AR269=0,"",AR269)</f>
        <v/>
      </c>
      <c r="T269" s="363">
        <f>IF(AS269=1505,"",AS269)</f>
        <v>714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779</v>
      </c>
      <c r="AD269" s="345"/>
      <c r="AE269" s="344">
        <f>SUM(AE265:AE268)</f>
        <v>700</v>
      </c>
      <c r="AF269" s="345"/>
      <c r="AG269" s="344">
        <f>SUM(AG265:AG268)</f>
        <v>737</v>
      </c>
      <c r="AH269" s="345"/>
      <c r="AI269" s="344">
        <f>SUM(AI265:AI268)</f>
        <v>769</v>
      </c>
      <c r="AJ269" s="345"/>
      <c r="AK269" s="344">
        <f>SUM(AK265:AK268)</f>
        <v>747</v>
      </c>
      <c r="AL269" s="345"/>
      <c r="AM269" s="344">
        <f>SUM(AM265:AM268)</f>
        <v>766</v>
      </c>
      <c r="AN269" s="345"/>
      <c r="AO269" s="344">
        <f>SUM(AO265:AO268)</f>
        <v>757</v>
      </c>
      <c r="AP269" s="345"/>
      <c r="AQ269" s="344">
        <f>SUM(AQ265:AQ268)</f>
        <v>787</v>
      </c>
      <c r="AR269" s="345"/>
      <c r="AS269" s="344">
        <f>SUM(AS265:AS268)</f>
        <v>714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6">
        <f>IF(AD277="","",AD277)</f>
        <v>0</v>
      </c>
      <c r="F277" s="75">
        <f t="shared" ref="F277:F290" si="314">IF(AE277=0,"",AE277)</f>
        <v>214</v>
      </c>
      <c r="G277" s="346">
        <f>IF(AF277="","",AF277)</f>
        <v>1</v>
      </c>
      <c r="H277" s="75">
        <f t="shared" ref="H277:H290" si="315">IF(AG277=0,"",AG277)</f>
        <v>220</v>
      </c>
      <c r="I277" s="346">
        <f>IF(AH277="","",AH277)</f>
        <v>1</v>
      </c>
      <c r="J277" s="75">
        <f t="shared" ref="J277:J290" si="316">IF(AI277=0,"",AI277)</f>
        <v>225</v>
      </c>
      <c r="K277" s="346">
        <f>IF(AJ277="","",AJ277)</f>
        <v>1</v>
      </c>
      <c r="L277" s="75">
        <f t="shared" ref="L277:L290" si="317">IF(AK277=0,"",AK277)</f>
        <v>192</v>
      </c>
      <c r="M277" s="346">
        <f>IF(AL277="","",AL277)</f>
        <v>0</v>
      </c>
      <c r="N277" s="75">
        <f>IF(AM277=0,"",AM277)</f>
        <v>165</v>
      </c>
      <c r="O277" s="346">
        <f>IF(AN277="","",AN277)</f>
        <v>0</v>
      </c>
      <c r="P277" s="75">
        <f t="shared" ref="P277:P290" si="318">IF(AO277=0,"",AO277)</f>
        <v>244</v>
      </c>
      <c r="Q277" s="346">
        <f>IF(AP277="","",AP277)</f>
        <v>1</v>
      </c>
      <c r="R277" s="75">
        <f t="shared" ref="R277:R290" si="319">IF(AQ277=0,"",AQ277)</f>
        <v>217</v>
      </c>
      <c r="S277" s="346">
        <f>IF(AR277="","",AR277)</f>
        <v>1</v>
      </c>
      <c r="T277" s="75">
        <f t="shared" ref="T277:T290" si="320">IF(AS277=0,"",AS277)</f>
        <v>191</v>
      </c>
      <c r="U277" s="346">
        <f>IF(AT277="","",AT277)</f>
        <v>1</v>
      </c>
      <c r="V277" s="75">
        <f t="shared" ref="V277:V290" si="321">IF(AU277=0,"",AU277)</f>
        <v>1835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">
      <c r="A280" s="374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6">
        <f>IF(AD280="","",AD280)</f>
        <v>0</v>
      </c>
      <c r="F280" s="75">
        <f t="shared" si="314"/>
        <v>187</v>
      </c>
      <c r="G280" s="346">
        <f>IF(AF280="","",AF280)</f>
        <v>0</v>
      </c>
      <c r="H280" s="75">
        <f t="shared" si="315"/>
        <v>178</v>
      </c>
      <c r="I280" s="346">
        <f>IF(AH280="","",AH280)</f>
        <v>1</v>
      </c>
      <c r="J280" s="75">
        <f t="shared" si="316"/>
        <v>170</v>
      </c>
      <c r="K280" s="346">
        <f>IF(AJ280="","",AJ280)</f>
        <v>0</v>
      </c>
      <c r="L280" s="75">
        <f t="shared" si="317"/>
        <v>154</v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838</v>
      </c>
      <c r="W280" s="346">
        <f>IF(AV280="","",AV280)</f>
        <v>3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">
      <c r="A281" s="375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>
        <f t="shared" si="334"/>
        <v>169</v>
      </c>
      <c r="O281" s="347"/>
      <c r="P281" s="78">
        <f t="shared" si="318"/>
        <v>169</v>
      </c>
      <c r="Q281" s="347"/>
      <c r="R281" s="78">
        <f t="shared" si="319"/>
        <v>175</v>
      </c>
      <c r="S281" s="347"/>
      <c r="T281" s="78">
        <f t="shared" si="320"/>
        <v>202</v>
      </c>
      <c r="U281" s="347"/>
      <c r="V281" s="78">
        <f t="shared" si="321"/>
        <v>715</v>
      </c>
      <c r="W281" s="347"/>
      <c r="Z281" s="350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">
      <c r="A283" s="374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6">
        <f>IF(AD283="","",AD283)</f>
        <v>0</v>
      </c>
      <c r="F283" s="75">
        <f t="shared" si="314"/>
        <v>184</v>
      </c>
      <c r="G283" s="346">
        <f>IF(AF283="","",AF283)</f>
        <v>1</v>
      </c>
      <c r="H283" s="75">
        <f t="shared" si="315"/>
        <v>171</v>
      </c>
      <c r="I283" s="346">
        <f>IF(AH283="","",AH283)</f>
        <v>0</v>
      </c>
      <c r="J283" s="75">
        <f t="shared" si="316"/>
        <v>162</v>
      </c>
      <c r="K283" s="346">
        <f>IF(AJ283="","",AJ283)</f>
        <v>0</v>
      </c>
      <c r="L283" s="75">
        <f t="shared" si="317"/>
        <v>173</v>
      </c>
      <c r="M283" s="346">
        <f>IF(AL283="","",AL283)</f>
        <v>0</v>
      </c>
      <c r="N283" s="75">
        <f t="shared" si="334"/>
        <v>159</v>
      </c>
      <c r="O283" s="346">
        <f>IF(AN283="","",AN283)</f>
        <v>0</v>
      </c>
      <c r="P283" s="75">
        <f t="shared" si="318"/>
        <v>149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1193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">
      <c r="A284" s="375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190</v>
      </c>
      <c r="S284" s="347"/>
      <c r="T284" s="78">
        <f t="shared" si="320"/>
        <v>233</v>
      </c>
      <c r="U284" s="347"/>
      <c r="V284" s="78">
        <f t="shared" si="321"/>
        <v>423</v>
      </c>
      <c r="W284" s="347"/>
      <c r="Z284" s="350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6">
        <f>IF(AD286="","",AD286)</f>
        <v>0</v>
      </c>
      <c r="F286" s="75">
        <f t="shared" si="314"/>
        <v>199</v>
      </c>
      <c r="G286" s="346">
        <f>IF(AF286="","",AF286)</f>
        <v>1</v>
      </c>
      <c r="H286" s="75">
        <f t="shared" si="315"/>
        <v>191</v>
      </c>
      <c r="I286" s="346">
        <f>IF(AH286="","",AH286)</f>
        <v>1</v>
      </c>
      <c r="J286" s="75">
        <f t="shared" si="316"/>
        <v>212</v>
      </c>
      <c r="K286" s="346">
        <f>IF(AJ286="","",AJ286)</f>
        <v>1</v>
      </c>
      <c r="L286" s="75">
        <f t="shared" si="317"/>
        <v>221</v>
      </c>
      <c r="M286" s="346">
        <f>IF(AL286="","",AL286)</f>
        <v>0</v>
      </c>
      <c r="N286" s="75">
        <f t="shared" si="334"/>
        <v>179</v>
      </c>
      <c r="O286" s="346">
        <f>IF(AN286="","",AN286)</f>
        <v>0</v>
      </c>
      <c r="P286" s="75">
        <f t="shared" si="318"/>
        <v>182</v>
      </c>
      <c r="Q286" s="346">
        <f>IF(AP286="","",AP286)</f>
        <v>0</v>
      </c>
      <c r="R286" s="75">
        <f t="shared" si="319"/>
        <v>147</v>
      </c>
      <c r="S286" s="346">
        <f>IF(AR286="","",AR286)</f>
        <v>0</v>
      </c>
      <c r="T286" s="75">
        <f t="shared" si="320"/>
        <v>143</v>
      </c>
      <c r="U286" s="346">
        <f>IF(AT286="","",AT286)</f>
        <v>0</v>
      </c>
      <c r="V286" s="75">
        <f t="shared" si="321"/>
        <v>1637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SG Rottendorf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Bajuwaren München 1</v>
      </c>
      <c r="I293" s="357" t="str">
        <f t="shared" si="347"/>
        <v/>
      </c>
      <c r="J293" s="356" t="str">
        <f t="shared" si="347"/>
        <v>Bowlinghaus Bamberg 1</v>
      </c>
      <c r="K293" s="357" t="str">
        <f t="shared" si="347"/>
        <v/>
      </c>
      <c r="L293" s="356" t="str">
        <f t="shared" si="347"/>
        <v>BC Comet Nürnberg</v>
      </c>
      <c r="M293" s="357" t="str">
        <f t="shared" si="347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Schanzer Ingolstadt 1</v>
      </c>
      <c r="Q293" s="357" t="str">
        <f t="shared" si="346"/>
        <v/>
      </c>
      <c r="R293" s="356" t="str">
        <f t="shared" si="346"/>
        <v>BK München 3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SG Rottendorf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Bajuwaren München 1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BK München 3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169</v>
      </c>
      <c r="E295" s="360" t="str">
        <f>IF(AD295=0,"",AD295)</f>
        <v/>
      </c>
      <c r="F295" s="360">
        <f>IF(AE295=301,"",AE295)</f>
        <v>153</v>
      </c>
      <c r="G295" s="360" t="str">
        <f>IF(AF295=0,"",AF295)</f>
        <v/>
      </c>
      <c r="H295" s="360">
        <f>IF(AG295=301,"",AG295)</f>
        <v>215</v>
      </c>
      <c r="I295" s="360" t="str">
        <f>IF(AH295=0,"",AH295)</f>
        <v/>
      </c>
      <c r="J295" s="360">
        <f>IF(AI295=301,"",AI295)</f>
        <v>160</v>
      </c>
      <c r="K295" s="360" t="str">
        <f>IF(AJ295=0,"",AJ295)</f>
        <v/>
      </c>
      <c r="L295" s="360">
        <f>IF(AK295=301,"",AK295)</f>
        <v>203</v>
      </c>
      <c r="M295" s="360" t="str">
        <f>IF(AL295=0,"",AL295)</f>
        <v/>
      </c>
      <c r="N295" s="360">
        <f>IF(AM295=301,"",AM295)</f>
        <v>207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173</v>
      </c>
      <c r="S295" s="360" t="str">
        <f>IF(AR295=0,"",AR295)</f>
        <v/>
      </c>
      <c r="T295" s="360">
        <f>IF(AS295=301,"",AS295)</f>
        <v>182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169</v>
      </c>
      <c r="AD295" s="367"/>
      <c r="AE295" s="366">
        <f>ABS(INDEX(AE:AE,MATCH(AE292,$AA:$AA,0)+5)+INDEX(AE:AE,MATCH(AE292,$AA:$AA,0)+6)+INDEX(AE:AE,MATCH(AE292,$AA:$AA,0)+7))</f>
        <v>153</v>
      </c>
      <c r="AF295" s="367"/>
      <c r="AG295" s="366">
        <f>ABS(INDEX(AG:AG,MATCH(AG292,$AA:$AA,0)+5)+INDEX(AG:AG,MATCH(AG292,$AA:$AA,0)+6)+INDEX(AG:AG,MATCH(AG292,$AA:$AA,0)+7))</f>
        <v>215</v>
      </c>
      <c r="AH295" s="367"/>
      <c r="AI295" s="366">
        <f>ABS(INDEX(AI:AI,MATCH(AI292,$AA:$AA,0)+5)+INDEX(AI:AI,MATCH(AI292,$AA:$AA,0)+6)+INDEX(AI:AI,MATCH(AI292,$AA:$AA,0)+7))</f>
        <v>160</v>
      </c>
      <c r="AJ295" s="367"/>
      <c r="AK295" s="366">
        <f>ABS(INDEX(AK:AK,MATCH(AK292,$AA:$AA,0)+5)+INDEX(AK:AK,MATCH(AK292,$AA:$AA,0)+6)+INDEX(AK:AK,MATCH(AK292,$AA:$AA,0)+7))</f>
        <v>203</v>
      </c>
      <c r="AL295" s="367"/>
      <c r="AM295" s="366">
        <f>ABS(INDEX(AM:AM,MATCH(AM292,$AA:$AA,0)+5)+INDEX(AM:AM,MATCH(AM292,$AA:$AA,0)+6)+INDEX(AM:AM,MATCH(AM292,$AA:$AA,0)+7))</f>
        <v>207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173</v>
      </c>
      <c r="AR295" s="367"/>
      <c r="AS295" s="366">
        <f>ABS(INDEX(AS:AS,MATCH(AS292,$AA:$AA,0)+5)+INDEX(AS:AS,MATCH(AS292,$AA:$AA,0)+6)+INDEX(AS:AS,MATCH(AS292,$AA:$AA,0)+7))</f>
        <v>182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169</v>
      </c>
      <c r="E296" s="360" t="str">
        <f>IF(AD296=0,"",AD296)</f>
        <v/>
      </c>
      <c r="F296" s="360">
        <f>IF(AE296=301,"",AE296)</f>
        <v>194</v>
      </c>
      <c r="G296" s="360" t="str">
        <f>IF(AF296=0,"",AF296)</f>
        <v/>
      </c>
      <c r="H296" s="360">
        <f>IF(AG296=301,"",AG296)</f>
        <v>171</v>
      </c>
      <c r="I296" s="360" t="str">
        <f>IF(AH296=0,"",AH296)</f>
        <v/>
      </c>
      <c r="J296" s="360">
        <f>IF(AI296=301,"",AI296)</f>
        <v>206</v>
      </c>
      <c r="K296" s="360" t="str">
        <f>IF(AJ296=0,"",AJ296)</f>
        <v/>
      </c>
      <c r="L296" s="360">
        <f>IF(AK296=301,"",AK296)</f>
        <v>215</v>
      </c>
      <c r="M296" s="360" t="str">
        <f>IF(AL296=0,"",AL296)</f>
        <v/>
      </c>
      <c r="N296" s="360">
        <f>IF(AM296=301,"",AM296)</f>
        <v>231</v>
      </c>
      <c r="O296" s="360" t="str">
        <f>IF(AN296=0,"",AN296)</f>
        <v/>
      </c>
      <c r="P296" s="360">
        <f>IF(AO296=301,"",AO296)</f>
        <v>168</v>
      </c>
      <c r="Q296" s="360" t="str">
        <f>IF(AP296=0,"",AP296)</f>
        <v/>
      </c>
      <c r="R296" s="360">
        <f>IF(AQ296=301,"",AQ296)</f>
        <v>150</v>
      </c>
      <c r="S296" s="360" t="str">
        <f>IF(AR296=0,"",AR296)</f>
        <v/>
      </c>
      <c r="T296" s="360">
        <f>IF(AS296=301,"",AS296)</f>
        <v>207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169</v>
      </c>
      <c r="AD296" s="365"/>
      <c r="AE296" s="364">
        <f>ABS(INDEX(AE:AE,MATCH(AE292,$AA:$AA,0)+8)+INDEX(AE:AE,MATCH(AE292,$AA:$AA,0)+9)+INDEX(AE:AE,MATCH(AE292,$AA:$AA,0)+10))</f>
        <v>194</v>
      </c>
      <c r="AF296" s="365"/>
      <c r="AG296" s="364">
        <f>ABS(INDEX(AG:AG,MATCH(AG292,$AA:$AA,0)+8)+INDEX(AG:AG,MATCH(AG292,$AA:$AA,0)+9)+INDEX(AG:AG,MATCH(AG292,$AA:$AA,0)+10))</f>
        <v>171</v>
      </c>
      <c r="AH296" s="365"/>
      <c r="AI296" s="364">
        <f>ABS(INDEX(AI:AI,MATCH(AI292,$AA:$AA,0)+8)+INDEX(AI:AI,MATCH(AI292,$AA:$AA,0)+9)+INDEX(AI:AI,MATCH(AI292,$AA:$AA,0)+10))</f>
        <v>206</v>
      </c>
      <c r="AJ296" s="365"/>
      <c r="AK296" s="364">
        <f>ABS(INDEX(AK:AK,MATCH(AK292,$AA:$AA,0)+8)+INDEX(AK:AK,MATCH(AK292,$AA:$AA,0)+9)+INDEX(AK:AK,MATCH(AK292,$AA:$AA,0)+10))</f>
        <v>215</v>
      </c>
      <c r="AL296" s="365"/>
      <c r="AM296" s="364">
        <f>ABS(INDEX(AM:AM,MATCH(AM292,$AA:$AA,0)+8)+INDEX(AM:AM,MATCH(AM292,$AA:$AA,0)+9)+INDEX(AM:AM,MATCH(AM292,$AA:$AA,0)+10))</f>
        <v>231</v>
      </c>
      <c r="AN296" s="365"/>
      <c r="AO296" s="364">
        <f>ABS(INDEX(AO:AO,MATCH(AO292,$AA:$AA,0)+8)+INDEX(AO:AO,MATCH(AO292,$AA:$AA,0)+9)+INDEX(AO:AO,MATCH(AO292,$AA:$AA,0)+10))</f>
        <v>168</v>
      </c>
      <c r="AP296" s="365"/>
      <c r="AQ296" s="364">
        <f>ABS(INDEX(AQ:AQ,MATCH(AQ292,$AA:$AA,0)+8)+INDEX(AQ:AQ,MATCH(AQ292,$AA:$AA,0)+9)+INDEX(AQ:AQ,MATCH(AQ292,$AA:$AA,0)+10))</f>
        <v>150</v>
      </c>
      <c r="AR296" s="365"/>
      <c r="AS296" s="364">
        <f>ABS(INDEX(AS:AS,MATCH(AS292,$AA:$AA,0)+8)+INDEX(AS:AS,MATCH(AS292,$AA:$AA,0)+9)+INDEX(AS:AS,MATCH(AS292,$AA:$AA,0)+10))</f>
        <v>207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209</v>
      </c>
      <c r="E297" s="360" t="str">
        <f>IF(AD297=0,"",AD297)</f>
        <v/>
      </c>
      <c r="F297" s="360">
        <f>IF(AE297=301,"",AE297)</f>
        <v>183</v>
      </c>
      <c r="G297" s="360" t="str">
        <f>IF(AF297=0,"",AF297)</f>
        <v/>
      </c>
      <c r="H297" s="360">
        <f>IF(AG297=301,"",AG297)</f>
        <v>235</v>
      </c>
      <c r="I297" s="360" t="str">
        <f>IF(AH297=0,"",AH297)</f>
        <v/>
      </c>
      <c r="J297" s="360">
        <f>IF(AI297=301,"",AI297)</f>
        <v>174</v>
      </c>
      <c r="K297" s="360" t="str">
        <f>IF(AJ297=0,"",AJ297)</f>
        <v/>
      </c>
      <c r="L297" s="360">
        <f>IF(AK297=301,"",AK297)</f>
        <v>176</v>
      </c>
      <c r="M297" s="360" t="str">
        <f>IF(AL297=0,"",AL297)</f>
        <v/>
      </c>
      <c r="N297" s="360">
        <f>IF(AM297=301,"",AM297)</f>
        <v>258</v>
      </c>
      <c r="O297" s="360" t="str">
        <f>IF(AN297=0,"",AN297)</f>
        <v/>
      </c>
      <c r="P297" s="360">
        <f>IF(AO297=301,"",AO297)</f>
        <v>147</v>
      </c>
      <c r="Q297" s="360" t="str">
        <f>IF(AP297=0,"",AP297)</f>
        <v/>
      </c>
      <c r="R297" s="360">
        <f>IF(AQ297=301,"",AQ297)</f>
        <v>213</v>
      </c>
      <c r="S297" s="360" t="str">
        <f>IF(AR297=0,"",AR297)</f>
        <v/>
      </c>
      <c r="T297" s="360">
        <f>IF(AS297=301,"",AS297)</f>
        <v>184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209</v>
      </c>
      <c r="AD297" s="365"/>
      <c r="AE297" s="364">
        <f>ABS(INDEX(AE:AE,MATCH(AE292,$AA:$AA,0)+11)+INDEX(AE:AE,MATCH(AE292,$AA:$AA,0)+12)+INDEX(AE:AE,MATCH(AE292,$AA:$AA,0)+13))</f>
        <v>183</v>
      </c>
      <c r="AF297" s="365"/>
      <c r="AG297" s="364">
        <f>ABS(INDEX(AG:AG,MATCH(AG292,$AA:$AA,0)+11)+INDEX(AG:AG,MATCH(AG292,$AA:$AA,0)+12)+INDEX(AG:AG,MATCH(AG292,$AA:$AA,0)+13))</f>
        <v>235</v>
      </c>
      <c r="AH297" s="365"/>
      <c r="AI297" s="364">
        <f>ABS(INDEX(AI:AI,MATCH(AI292,$AA:$AA,0)+11)+INDEX(AI:AI,MATCH(AI292,$AA:$AA,0)+12)+INDEX(AI:AI,MATCH(AI292,$AA:$AA,0)+13))</f>
        <v>174</v>
      </c>
      <c r="AJ297" s="365"/>
      <c r="AK297" s="364">
        <f>ABS(INDEX(AK:AK,MATCH(AK292,$AA:$AA,0)+11)+INDEX(AK:AK,MATCH(AK292,$AA:$AA,0)+12)+INDEX(AK:AK,MATCH(AK292,$AA:$AA,0)+13))</f>
        <v>176</v>
      </c>
      <c r="AL297" s="365"/>
      <c r="AM297" s="364">
        <f>ABS(INDEX(AM:AM,MATCH(AM292,$AA:$AA,0)+11)+INDEX(AM:AM,MATCH(AM292,$AA:$AA,0)+12)+INDEX(AM:AM,MATCH(AM292,$AA:$AA,0)+13))</f>
        <v>258</v>
      </c>
      <c r="AN297" s="365"/>
      <c r="AO297" s="364">
        <f>ABS(INDEX(AO:AO,MATCH(AO292,$AA:$AA,0)+11)+INDEX(AO:AO,MATCH(AO292,$AA:$AA,0)+12)+INDEX(AO:AO,MATCH(AO292,$AA:$AA,0)+13))</f>
        <v>147</v>
      </c>
      <c r="AP297" s="365"/>
      <c r="AQ297" s="364">
        <f>ABS(INDEX(AQ:AQ,MATCH(AQ292,$AA:$AA,0)+11)+INDEX(AQ:AQ,MATCH(AQ292,$AA:$AA,0)+12)+INDEX(AQ:AQ,MATCH(AQ292,$AA:$AA,0)+13))</f>
        <v>213</v>
      </c>
      <c r="AR297" s="365"/>
      <c r="AS297" s="364">
        <f>ABS(INDEX(AS:AS,MATCH(AS292,$AA:$AA,0)+11)+INDEX(AS:AS,MATCH(AS292,$AA:$AA,0)+12)+INDEX(AS:AS,MATCH(AS292,$AA:$AA,0)+13))</f>
        <v>184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179</v>
      </c>
      <c r="E298" s="360" t="str">
        <f>IF(AD298=0,"",AD298)</f>
        <v/>
      </c>
      <c r="F298" s="360">
        <f>IF(AE298=301,"",AE298)</f>
        <v>191</v>
      </c>
      <c r="G298" s="360" t="str">
        <f>IF(AF298=0,"",AF298)</f>
        <v/>
      </c>
      <c r="H298" s="360">
        <f>IF(AG298=301,"",AG298)</f>
        <v>175</v>
      </c>
      <c r="I298" s="360" t="str">
        <f>IF(AH298=0,"",AH298)</f>
        <v/>
      </c>
      <c r="J298" s="360">
        <f>IF(AI298=301,"",AI298)</f>
        <v>190</v>
      </c>
      <c r="K298" s="360" t="str">
        <f>IF(AJ298=0,"",AJ298)</f>
        <v/>
      </c>
      <c r="L298" s="360">
        <f>IF(AK298=301,"",AK298)</f>
        <v>244</v>
      </c>
      <c r="M298" s="360" t="str">
        <f>IF(AL298=0,"",AL298)</f>
        <v/>
      </c>
      <c r="N298" s="360">
        <f>IF(AM298=301,"",AM298)</f>
        <v>181</v>
      </c>
      <c r="O298" s="360" t="str">
        <f>IF(AN298=0,"",AN298)</f>
        <v/>
      </c>
      <c r="P298" s="360">
        <f>IF(AO298=301,"",AO298)</f>
        <v>183</v>
      </c>
      <c r="Q298" s="360" t="str">
        <f>IF(AP298=0,"",AP298)</f>
        <v/>
      </c>
      <c r="R298" s="360">
        <f>IF(AQ298=301,"",AQ298)</f>
        <v>263</v>
      </c>
      <c r="S298" s="360" t="str">
        <f>IF(AR298=0,"",AR298)</f>
        <v/>
      </c>
      <c r="T298" s="360">
        <f>IF(AS298=301,"",AS298)</f>
        <v>151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179</v>
      </c>
      <c r="AD298" s="365"/>
      <c r="AE298" s="364">
        <f>ABS(INDEX(AE:AE,MATCH(AE292,$AA:$AA,0)+14)+INDEX(AE:AE,MATCH(AE292,$AA:$AA,0)+15)+INDEX(AE:AE,MATCH(AE292,$AA:$AA,0)+16))</f>
        <v>191</v>
      </c>
      <c r="AF298" s="365"/>
      <c r="AG298" s="364">
        <f>ABS(INDEX(AG:AG,MATCH(AG292,$AA:$AA,0)+14)+INDEX(AG:AG,MATCH(AG292,$AA:$AA,0)+15)+INDEX(AG:AG,MATCH(AG292,$AA:$AA,0)+16))</f>
        <v>175</v>
      </c>
      <c r="AH298" s="365"/>
      <c r="AI298" s="364">
        <f>ABS(INDEX(AI:AI,MATCH(AI292,$AA:$AA,0)+14)+INDEX(AI:AI,MATCH(AI292,$AA:$AA,0)+15)+INDEX(AI:AI,MATCH(AI292,$AA:$AA,0)+16))</f>
        <v>190</v>
      </c>
      <c r="AJ298" s="365"/>
      <c r="AK298" s="364">
        <f>ABS(INDEX(AK:AK,MATCH(AK292,$AA:$AA,0)+14)+INDEX(AK:AK,MATCH(AK292,$AA:$AA,0)+15)+INDEX(AK:AK,MATCH(AK292,$AA:$AA,0)+16))</f>
        <v>244</v>
      </c>
      <c r="AL298" s="365"/>
      <c r="AM298" s="364">
        <f>ABS(INDEX(AM:AM,MATCH(AM292,$AA:$AA,0)+14)+INDEX(AM:AM,MATCH(AM292,$AA:$AA,0)+15)+INDEX(AM:AM,MATCH(AM292,$AA:$AA,0)+16))</f>
        <v>181</v>
      </c>
      <c r="AN298" s="365"/>
      <c r="AO298" s="364">
        <f>ABS(INDEX(AO:AO,MATCH(AO292,$AA:$AA,0)+14)+INDEX(AO:AO,MATCH(AO292,$AA:$AA,0)+15)+INDEX(AO:AO,MATCH(AO292,$AA:$AA,0)+16))</f>
        <v>183</v>
      </c>
      <c r="AP298" s="365"/>
      <c r="AQ298" s="364">
        <f>ABS(INDEX(AQ:AQ,MATCH(AQ292,$AA:$AA,0)+14)+INDEX(AQ:AQ,MATCH(AQ292,$AA:$AA,0)+15)+INDEX(AQ:AQ,MATCH(AQ292,$AA:$AA,0)+16))</f>
        <v>263</v>
      </c>
      <c r="AR298" s="365"/>
      <c r="AS298" s="364">
        <f>ABS(INDEX(AS:AS,MATCH(AS292,$AA:$AA,0)+14)+INDEX(AS:AS,MATCH(AS292,$AA:$AA,0)+15)+INDEX(AS:AS,MATCH(AS292,$AA:$AA,0)+16))</f>
        <v>151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726</v>
      </c>
      <c r="E299" s="363" t="str">
        <f>IF(AD299=0,"",AD299)</f>
        <v/>
      </c>
      <c r="F299" s="363">
        <f>IF(AE299=1505,"",AE299)</f>
        <v>721</v>
      </c>
      <c r="G299" s="363" t="str">
        <f>IF(AF299=0,"",AF299)</f>
        <v/>
      </c>
      <c r="H299" s="363">
        <f>IF(AG299=1505,"",AG299)</f>
        <v>796</v>
      </c>
      <c r="I299" s="363" t="str">
        <f>IF(AH299=0,"",AH299)</f>
        <v/>
      </c>
      <c r="J299" s="363">
        <f>IF(AI299=1505,"",AI299)</f>
        <v>730</v>
      </c>
      <c r="K299" s="363" t="str">
        <f>IF(AJ299=0,"",AJ299)</f>
        <v/>
      </c>
      <c r="L299" s="363">
        <f>IF(AK299=1505,"",AK299)</f>
        <v>838</v>
      </c>
      <c r="M299" s="363" t="str">
        <f>IF(AL299=0,"",AL299)</f>
        <v/>
      </c>
      <c r="N299" s="363">
        <f>IF(AM299=1505,"",AM299)</f>
        <v>877</v>
      </c>
      <c r="O299" s="363" t="str">
        <f>IF(AN299=0,"",AN299)</f>
        <v/>
      </c>
      <c r="P299" s="363">
        <f>IF(AO299=1505,"",AO299)</f>
        <v>665</v>
      </c>
      <c r="Q299" s="363" t="str">
        <f>IF(AP299=0,"",AP299)</f>
        <v/>
      </c>
      <c r="R299" s="363">
        <f>IF(AQ299=1505,"",AQ299)</f>
        <v>799</v>
      </c>
      <c r="S299" s="363" t="str">
        <f>IF(AR299=0,"",AR299)</f>
        <v/>
      </c>
      <c r="T299" s="363">
        <f>IF(AS299=1505,"",AS299)</f>
        <v>724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726</v>
      </c>
      <c r="AD299" s="345"/>
      <c r="AE299" s="344">
        <f>SUM(AE295:AE298)</f>
        <v>721</v>
      </c>
      <c r="AF299" s="345"/>
      <c r="AG299" s="344">
        <f>SUM(AG295:AG298)</f>
        <v>796</v>
      </c>
      <c r="AH299" s="345"/>
      <c r="AI299" s="344">
        <f>SUM(AI295:AI298)</f>
        <v>730</v>
      </c>
      <c r="AJ299" s="345"/>
      <c r="AK299" s="344">
        <f>SUM(AK295:AK298)</f>
        <v>838</v>
      </c>
      <c r="AL299" s="345"/>
      <c r="AM299" s="344">
        <f>SUM(AM295:AM298)</f>
        <v>877</v>
      </c>
      <c r="AN299" s="345"/>
      <c r="AO299" s="344">
        <f>SUM(AO295:AO298)</f>
        <v>665</v>
      </c>
      <c r="AP299" s="345"/>
      <c r="AQ299" s="344">
        <f>SUM(AQ295:AQ298)</f>
        <v>799</v>
      </c>
      <c r="AR299" s="345"/>
      <c r="AS299" s="344">
        <f>SUM(AS295:AS298)</f>
        <v>724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+Erfassung2!AE2</f>
        <v>Nürnberg West Bowling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25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25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25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25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25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25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25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25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25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2" t="str">
        <f>IFERROR(ROUND(INDEX(Erfassung2!BW:BW,MATCH(1,Erfassung2!BZ:BZ,0)),0),"")&amp;"  /  "&amp;ROUND(IFERROR(ROUND(INDEX(Erfassung2!BW:BW,MATCH(1,Erfassung2!BZ:BZ,0)),0),"")/9,2)</f>
        <v>1910  /  212,22</v>
      </c>
      <c r="O24" s="382"/>
      <c r="P24" s="382"/>
    </row>
    <row r="25" spans="2:23" x14ac:dyDescent="0.2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6" width="8.7109375" customWidth="1"/>
    <col min="7" max="7" width="13.42578125" customWidth="1"/>
    <col min="8" max="8" width="9.42578125" customWidth="1"/>
    <col min="10" max="10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1799</v>
      </c>
      <c r="H5" s="378"/>
      <c r="I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25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25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25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25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25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25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25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25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25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25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8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2364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 t="s">
        <v>2565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2566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2567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2568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RW Lichtenhof Stein 1</v>
      </c>
      <c r="E23" s="357"/>
      <c r="F23" s="356" t="str">
        <f>VLOOKUP(F22,Schlüssel!$A$5:$K$14,2)</f>
        <v>BK München 3</v>
      </c>
      <c r="G23" s="357"/>
      <c r="H23" s="356" t="str">
        <f>VLOOKUP(H22,Schlüssel!$A$5:$K$14,2)</f>
        <v>BC EMAX Unterföhring 2</v>
      </c>
      <c r="I23" s="357"/>
      <c r="J23" s="356" t="str">
        <f>VLOOKUP(J22,Schlüssel!$A$5:$K$14,2)</f>
        <v>Bajuwaren München 1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SG DJK Rimpar</v>
      </c>
      <c r="O23" s="357"/>
      <c r="P23" s="356" t="str">
        <f>VLOOKUP(P22,Schlüssel!$A$5:$K$14,2)</f>
        <v>Schanzer Ingolstadt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High Roller Rosenheim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BC EMAX Unterföhring 2</v>
      </c>
      <c r="E52" s="357"/>
      <c r="F52" s="356" t="str">
        <f>VLOOKUP(F51,Schlüssel!$A$5:$K$14,2)</f>
        <v>High Roller Rosenheim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BC Comet Nürnberg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SG Rottendorf 1</v>
      </c>
      <c r="O52" s="357"/>
      <c r="P52" s="356" t="str">
        <f>VLOOKUP(P51,Schlüssel!$A$5:$K$14,2)</f>
        <v>Bowlinghaus Bamberg 1</v>
      </c>
      <c r="Q52" s="357"/>
      <c r="R52" s="356" t="str">
        <f>VLOOKUP(R51,Schlüssel!$A$5:$K$14,2)</f>
        <v>RW Lichtenhof Stein 1</v>
      </c>
      <c r="S52" s="357"/>
      <c r="T52" s="356" t="str">
        <f>VLOOKUP(T51,Schlüssel!$A$5:$K$14,2)</f>
        <v>SG DJK Rimpar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High Roller Rosenheim 1</v>
      </c>
      <c r="E81" s="357"/>
      <c r="F81" s="356" t="str">
        <f>VLOOKUP(F80,Schlüssel!$A$5:$K$14,2)</f>
        <v>BC Comet Nürnberg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Schanzer Ingolstadt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BC EMAX Unterföhring 2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SG Rottendorf 1</v>
      </c>
      <c r="E110" s="357"/>
      <c r="F110" s="356" t="str">
        <f>VLOOKUP(F109,Schlüssel!$A$5:$K$14,2)</f>
        <v>RW Lichtenhof Stein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BC Comet Nürnberg</v>
      </c>
      <c r="O110" s="357"/>
      <c r="P110" s="356" t="str">
        <f>VLOOKUP(P109,Schlüssel!$A$5:$K$14,2)</f>
        <v>High Roller Rosenheim 1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Bajuwaren München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BC Comet Nürnberg</v>
      </c>
      <c r="E139" s="357"/>
      <c r="F139" s="356" t="str">
        <f>VLOOKUP(F138,Schlüssel!$A$5:$K$14,2)</f>
        <v>SG DJK Rimpar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Bowlinghaus Bamberg 1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Bajuwaren München 1</v>
      </c>
      <c r="S139" s="357"/>
      <c r="T139" s="356" t="str">
        <f>VLOOKUP(T138,Schlüssel!$A$5:$K$14,2)</f>
        <v>Schanzer Ingolstadt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SG DJK Rimpar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Bajuwaren München 1</v>
      </c>
      <c r="O168" s="357"/>
      <c r="P168" s="356" t="str">
        <f>VLOOKUP(P167,Schlüssel!$A$5:$K$14,2)</f>
        <v>BC EMAX Unterföhring 2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Bowlinghaus Bamberg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Bowlinghaus Bamberg 1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BC Comet Nürnberg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RW Lichtenhof Stein 1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Bajuwaren München 1</v>
      </c>
      <c r="E226" s="357"/>
      <c r="F226" s="356" t="str">
        <f>VLOOKUP(F225,Schlüssel!$A$5:$K$14,2)</f>
        <v>Bowlinghaus Bamberg 1</v>
      </c>
      <c r="G226" s="357"/>
      <c r="H226" s="356" t="str">
        <f>VLOOKUP(H225,Schlüssel!$A$5:$K$14,2)</f>
        <v>BC Comet Nürnberg</v>
      </c>
      <c r="I226" s="357"/>
      <c r="J226" s="356" t="str">
        <f>VLOOKUP(J225,Schlüssel!$A$5:$K$14,2)</f>
        <v>High Roller Rosenheim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SG Rottendorf 1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BK München 3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Schanzer Ingolstadt 1</v>
      </c>
      <c r="E255" s="357"/>
      <c r="F255" s="356" t="str">
        <f>VLOOKUP(F254,Schlüssel!$A$5:$K$14,2)</f>
        <v>BC EMAX Unterföhring 2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RW Lichtenhof Stein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Bajuwaren München 1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SG Rottendorf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BK München 3</v>
      </c>
      <c r="E284" s="357"/>
      <c r="F284" s="356" t="str">
        <f>VLOOKUP(F283,Schlüssel!$A$5:$K$14,2)</f>
        <v>Bajuwaren München 1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BC EMAX Unterföhring 2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SG DJK Rimpar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Comet Nürnberg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6">
        <f>IF(AD7="","",AD7)</f>
        <v>0</v>
      </c>
      <c r="F7" s="75">
        <f t="shared" ref="F7:F20" si="0">IF(AE7=0,"",AE7)</f>
        <v>172</v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1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1</v>
      </c>
      <c r="N7" s="75" t="str">
        <f>IF(AM7=0,"",AM7)</f>
        <v/>
      </c>
      <c r="O7" s="346">
        <f>IF(AN7="","",AN7)</f>
        <v>1</v>
      </c>
      <c r="P7" s="75" t="str">
        <f t="shared" ref="P7:P20" si="4">IF(AO7=0,"",AO7)</f>
        <v/>
      </c>
      <c r="Q7" s="346">
        <f>IF(AP7="","",AP7)</f>
        <v>0</v>
      </c>
      <c r="R7" s="75">
        <f t="shared" ref="R7:R20" si="5">IF(AQ7=0,"",AQ7)</f>
        <v>226</v>
      </c>
      <c r="S7" s="346">
        <f>IF(AR7="","",AR7)</f>
        <v>1</v>
      </c>
      <c r="T7" s="75">
        <f t="shared" ref="T7:T20" si="6">IF(AS7=0,"",AS7)</f>
        <v>209</v>
      </c>
      <c r="U7" s="346">
        <f>IF(AT7="","",AT7)</f>
        <v>1</v>
      </c>
      <c r="V7" s="75">
        <f t="shared" ref="V7:V20" si="7">IF(AU7=0,"",AU7)</f>
        <v>771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7"/>
      <c r="F8" s="78" t="str">
        <f t="shared" si="0"/>
        <v/>
      </c>
      <c r="G8" s="347"/>
      <c r="H8" s="78">
        <f t="shared" si="1"/>
        <v>160</v>
      </c>
      <c r="I8" s="347"/>
      <c r="J8" s="78">
        <f t="shared" si="2"/>
        <v>141</v>
      </c>
      <c r="K8" s="347"/>
      <c r="L8" s="78">
        <f t="shared" si="3"/>
        <v>166</v>
      </c>
      <c r="M8" s="347"/>
      <c r="N8" s="78">
        <f t="shared" ref="N8:N20" si="20">IF(AM8=0,"",AM8)</f>
        <v>199</v>
      </c>
      <c r="O8" s="347"/>
      <c r="P8" s="78">
        <f t="shared" si="4"/>
        <v>164</v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>
        <f t="shared" si="7"/>
        <v>830</v>
      </c>
      <c r="W8" s="347"/>
      <c r="Z8" s="350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6">
        <f>IF(AD10="","",AD10)</f>
        <v>1</v>
      </c>
      <c r="F10" s="75">
        <f t="shared" si="0"/>
        <v>158</v>
      </c>
      <c r="G10" s="346">
        <f>IF(AF10="","",AF10)</f>
        <v>0</v>
      </c>
      <c r="H10" s="75">
        <f t="shared" si="1"/>
        <v>266</v>
      </c>
      <c r="I10" s="346">
        <f>IF(AH10="","",AH10)</f>
        <v>1</v>
      </c>
      <c r="J10" s="75">
        <f t="shared" si="2"/>
        <v>220</v>
      </c>
      <c r="K10" s="346">
        <f>IF(AJ10="","",AJ10)</f>
        <v>1</v>
      </c>
      <c r="L10" s="75">
        <f t="shared" si="3"/>
        <v>243</v>
      </c>
      <c r="M10" s="346">
        <f>IF(AL10="","",AL10)</f>
        <v>1</v>
      </c>
      <c r="N10" s="75">
        <f t="shared" si="20"/>
        <v>171</v>
      </c>
      <c r="O10" s="346">
        <f>IF(AN10="","",AN10)</f>
        <v>0</v>
      </c>
      <c r="P10" s="75">
        <f t="shared" si="4"/>
        <v>201</v>
      </c>
      <c r="Q10" s="346">
        <f>IF(AP10="","",AP10)</f>
        <v>1</v>
      </c>
      <c r="R10" s="75">
        <f t="shared" si="5"/>
        <v>160</v>
      </c>
      <c r="S10" s="346">
        <f>IF(AR10="","",AR10)</f>
        <v>0</v>
      </c>
      <c r="T10" s="75">
        <f t="shared" si="6"/>
        <v>174</v>
      </c>
      <c r="U10" s="346">
        <f>IF(AT10="","",AT10)</f>
        <v>1</v>
      </c>
      <c r="V10" s="75">
        <f t="shared" si="7"/>
        <v>1776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6">
        <f>IF(AD13="","",AD13)</f>
        <v>1</v>
      </c>
      <c r="F13" s="75">
        <f t="shared" si="0"/>
        <v>179</v>
      </c>
      <c r="G13" s="346">
        <f>IF(AF13="","",AF13)</f>
        <v>0</v>
      </c>
      <c r="H13" s="75">
        <f t="shared" si="1"/>
        <v>215</v>
      </c>
      <c r="I13" s="346">
        <f>IF(AH13="","",AH13)</f>
        <v>1</v>
      </c>
      <c r="J13" s="75">
        <f t="shared" si="2"/>
        <v>184</v>
      </c>
      <c r="K13" s="346">
        <f>IF(AJ13="","",AJ13)</f>
        <v>0</v>
      </c>
      <c r="L13" s="75">
        <f t="shared" si="3"/>
        <v>199</v>
      </c>
      <c r="M13" s="346">
        <f>IF(AL13="","",AL13)</f>
        <v>1</v>
      </c>
      <c r="N13" s="75">
        <f t="shared" si="20"/>
        <v>234</v>
      </c>
      <c r="O13" s="346">
        <f>IF(AN13="","",AN13)</f>
        <v>1</v>
      </c>
      <c r="P13" s="75">
        <f t="shared" si="4"/>
        <v>218</v>
      </c>
      <c r="Q13" s="346">
        <f>IF(AP13="","",AP13)</f>
        <v>0</v>
      </c>
      <c r="R13" s="75">
        <f t="shared" si="5"/>
        <v>196</v>
      </c>
      <c r="S13" s="346">
        <f>IF(AR13="","",AR13)</f>
        <v>0</v>
      </c>
      <c r="T13" s="75">
        <f t="shared" si="6"/>
        <v>206</v>
      </c>
      <c r="U13" s="346">
        <f>IF(AT13="","",AT13)</f>
        <v>1</v>
      </c>
      <c r="V13" s="75">
        <f t="shared" si="7"/>
        <v>1852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6">
        <f>IF(AD16="","",AD16)</f>
        <v>1</v>
      </c>
      <c r="F16" s="75">
        <f t="shared" si="0"/>
        <v>267</v>
      </c>
      <c r="G16" s="346">
        <f>IF(AF16="","",AF16)</f>
        <v>1</v>
      </c>
      <c r="H16" s="75">
        <f t="shared" si="1"/>
        <v>252</v>
      </c>
      <c r="I16" s="346">
        <f>IF(AH16="","",AH16)</f>
        <v>1</v>
      </c>
      <c r="J16" s="75">
        <f t="shared" si="2"/>
        <v>221</v>
      </c>
      <c r="K16" s="346">
        <f>IF(AJ16="","",AJ16)</f>
        <v>1</v>
      </c>
      <c r="L16" s="75">
        <f t="shared" si="3"/>
        <v>195</v>
      </c>
      <c r="M16" s="346">
        <f>IF(AL16="","",AL16)</f>
        <v>1</v>
      </c>
      <c r="N16" s="75">
        <f t="shared" si="20"/>
        <v>209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206</v>
      </c>
      <c r="S16" s="346">
        <f>IF(AR16="","",AR16)</f>
        <v>1</v>
      </c>
      <c r="T16" s="75">
        <f t="shared" si="6"/>
        <v>219</v>
      </c>
      <c r="U16" s="346">
        <f>IF(AT16="","",AT16)</f>
        <v>1</v>
      </c>
      <c r="V16" s="75">
        <f t="shared" si="7"/>
        <v>1986</v>
      </c>
      <c r="W16" s="346">
        <f>IF(AV16="","",AV16)</f>
        <v>9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RW Lichtenhof Stein 1</v>
      </c>
      <c r="E23" s="357" t="str">
        <f t="shared" si="33"/>
        <v/>
      </c>
      <c r="F23" s="356" t="str">
        <f t="shared" si="33"/>
        <v>BK München 3</v>
      </c>
      <c r="G23" s="357" t="str">
        <f t="shared" si="33"/>
        <v/>
      </c>
      <c r="H23" s="356" t="str">
        <f t="shared" si="33"/>
        <v>BC EMAX Unterföhring 2</v>
      </c>
      <c r="I23" s="357" t="str">
        <f t="shared" si="33"/>
        <v/>
      </c>
      <c r="J23" s="356" t="str">
        <f t="shared" si="33"/>
        <v>Bajuwaren München 1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SG DJK Rimpar</v>
      </c>
      <c r="O23" s="357" t="str">
        <f t="shared" si="32"/>
        <v/>
      </c>
      <c r="P23" s="356" t="str">
        <f t="shared" si="32"/>
        <v>Schanzer Ingolstadt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High Roller Rosenheim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RW Lichtenhof Stein 1</v>
      </c>
      <c r="AD23" s="357"/>
      <c r="AE23" s="356" t="str">
        <f>VLOOKUP(AE22,Schlüssel!$A$5:$K$14,2)</f>
        <v>BK München 3</v>
      </c>
      <c r="AF23" s="357"/>
      <c r="AG23" s="356" t="str">
        <f>VLOOKUP(AG22,Schlüssel!$A$5:$K$14,2)</f>
        <v>BC EMAX Unterföhring 2</v>
      </c>
      <c r="AH23" s="357"/>
      <c r="AI23" s="356" t="str">
        <f>VLOOKUP(AI22,Schlüssel!$A$5:$K$14,2)</f>
        <v>Bajuwaren München 1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SG DJK Rimpar</v>
      </c>
      <c r="AN23" s="357"/>
      <c r="AO23" s="356" t="str">
        <f>VLOOKUP(AO22,Schlüssel!$A$5:$K$14,2)</f>
        <v>Schanzer Ingolstadt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High Roller Rosenheim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180</v>
      </c>
      <c r="E25" s="360" t="str">
        <f>IF(AD25=0,"",AD25)</f>
        <v/>
      </c>
      <c r="F25" s="360">
        <f>IF(AE25=301,"",AE25)</f>
        <v>231</v>
      </c>
      <c r="G25" s="360" t="str">
        <f>IF(AF25=0,"",AF25)</f>
        <v/>
      </c>
      <c r="H25" s="360">
        <f>IF(AG25=301,"",AG25)</f>
        <v>148</v>
      </c>
      <c r="I25" s="360" t="str">
        <f>IF(AH25=0,"",AH25)</f>
        <v/>
      </c>
      <c r="J25" s="360">
        <f>IF(AI25=301,"",AI25)</f>
        <v>210</v>
      </c>
      <c r="K25" s="360" t="str">
        <f>IF(AJ25=0,"",AJ25)</f>
        <v/>
      </c>
      <c r="L25" s="360">
        <f>IF(AK25=301,"",AK25)</f>
        <v>158</v>
      </c>
      <c r="M25" s="360" t="str">
        <f>IF(AL25=0,"",AL25)</f>
        <v/>
      </c>
      <c r="N25" s="360">
        <f>IF(AM25=301,"",AM25)</f>
        <v>135</v>
      </c>
      <c r="O25" s="360" t="str">
        <f>IF(AN25=0,"",AN25)</f>
        <v/>
      </c>
      <c r="P25" s="360">
        <f>IF(AO25=301,"",AO25)</f>
        <v>184</v>
      </c>
      <c r="Q25" s="360" t="str">
        <f>IF(AP25=0,"",AP25)</f>
        <v/>
      </c>
      <c r="R25" s="360">
        <f>IF(AQ25=301,"",AQ25)</f>
        <v>222</v>
      </c>
      <c r="S25" s="360" t="str">
        <f>IF(AR25=0,"",AR25)</f>
        <v/>
      </c>
      <c r="T25" s="360">
        <f>IF(AS25=301,"",AS25)</f>
        <v>125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180</v>
      </c>
      <c r="AD25" s="367"/>
      <c r="AE25" s="366">
        <f>ABS(INDEX(AE:AE,MATCH(AE22,$AA:$AA,0)+5)+INDEX(AE:AE,MATCH(AE22,$AA:$AA,0)+6)+INDEX(AE:AE,MATCH(AE22,$AA:$AA,0)+7))</f>
        <v>231</v>
      </c>
      <c r="AF25" s="367"/>
      <c r="AG25" s="366">
        <f>ABS(INDEX(AG:AG,MATCH(AG22,$AA:$AA,0)+5)+INDEX(AG:AG,MATCH(AG22,$AA:$AA,0)+6)+INDEX(AG:AG,MATCH(AG22,$AA:$AA,0)+7))</f>
        <v>148</v>
      </c>
      <c r="AH25" s="367"/>
      <c r="AI25" s="366">
        <f>ABS(INDEX(AI:AI,MATCH(AI22,$AA:$AA,0)+5)+INDEX(AI:AI,MATCH(AI22,$AA:$AA,0)+6)+INDEX(AI:AI,MATCH(AI22,$AA:$AA,0)+7))</f>
        <v>210</v>
      </c>
      <c r="AJ25" s="367"/>
      <c r="AK25" s="366">
        <f>ABS(INDEX(AK:AK,MATCH(AK22,$AA:$AA,0)+5)+INDEX(AK:AK,MATCH(AK22,$AA:$AA,0)+6)+INDEX(AK:AK,MATCH(AK22,$AA:$AA,0)+7))</f>
        <v>158</v>
      </c>
      <c r="AL25" s="367"/>
      <c r="AM25" s="366">
        <f>ABS(INDEX(AM:AM,MATCH(AM22,$AA:$AA,0)+5)+INDEX(AM:AM,MATCH(AM22,$AA:$AA,0)+6)+INDEX(AM:AM,MATCH(AM22,$AA:$AA,0)+7))</f>
        <v>135</v>
      </c>
      <c r="AN25" s="367"/>
      <c r="AO25" s="366">
        <f>ABS(INDEX(AO:AO,MATCH(AO22,$AA:$AA,0)+5)+INDEX(AO:AO,MATCH(AO22,$AA:$AA,0)+6)+INDEX(AO:AO,MATCH(AO22,$AA:$AA,0)+7))</f>
        <v>184</v>
      </c>
      <c r="AP25" s="367"/>
      <c r="AQ25" s="366">
        <f>ABS(INDEX(AQ:AQ,MATCH(AQ22,$AA:$AA,0)+5)+INDEX(AQ:AQ,MATCH(AQ22,$AA:$AA,0)+6)+INDEX(AQ:AQ,MATCH(AQ22,$AA:$AA,0)+7))</f>
        <v>222</v>
      </c>
      <c r="AR25" s="367"/>
      <c r="AS25" s="366">
        <f>ABS(INDEX(AS:AS,MATCH(AS22,$AA:$AA,0)+5)+INDEX(AS:AS,MATCH(AS22,$AA:$AA,0)+6)+INDEX(AS:AS,MATCH(AS22,$AA:$AA,0)+7))</f>
        <v>125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167</v>
      </c>
      <c r="E26" s="360" t="str">
        <f>IF(AD26=0,"",AD26)</f>
        <v/>
      </c>
      <c r="F26" s="360">
        <f>IF(AE26=301,"",AE26)</f>
        <v>222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175</v>
      </c>
      <c r="K26" s="360" t="str">
        <f>IF(AJ26=0,"",AJ26)</f>
        <v/>
      </c>
      <c r="L26" s="360">
        <f>IF(AK26=301,"",AK26)</f>
        <v>210</v>
      </c>
      <c r="M26" s="360" t="str">
        <f>IF(AL26=0,"",AL26)</f>
        <v/>
      </c>
      <c r="N26" s="360">
        <f>IF(AM26=301,"",AM26)</f>
        <v>184</v>
      </c>
      <c r="O26" s="360" t="str">
        <f>IF(AN26=0,"",AN26)</f>
        <v/>
      </c>
      <c r="P26" s="360">
        <f>IF(AO26=301,"",AO26)</f>
        <v>154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167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167</v>
      </c>
      <c r="AD26" s="365"/>
      <c r="AE26" s="364">
        <f>ABS(INDEX(AE:AE,MATCH(AE22,$AA:$AA,0)+8)+INDEX(AE:AE,MATCH(AE22,$AA:$AA,0)+9)+INDEX(AE:AE,MATCH(AE22,$AA:$AA,0)+10))</f>
        <v>222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175</v>
      </c>
      <c r="AJ26" s="365"/>
      <c r="AK26" s="364">
        <f>ABS(INDEX(AK:AK,MATCH(AK22,$AA:$AA,0)+8)+INDEX(AK:AK,MATCH(AK22,$AA:$AA,0)+9)+INDEX(AK:AK,MATCH(AK22,$AA:$AA,0)+10))</f>
        <v>210</v>
      </c>
      <c r="AL26" s="365"/>
      <c r="AM26" s="364">
        <f>ABS(INDEX(AM:AM,MATCH(AM22,$AA:$AA,0)+8)+INDEX(AM:AM,MATCH(AM22,$AA:$AA,0)+9)+INDEX(AM:AM,MATCH(AM22,$AA:$AA,0)+10))</f>
        <v>184</v>
      </c>
      <c r="AN26" s="365"/>
      <c r="AO26" s="364">
        <f>ABS(INDEX(AO:AO,MATCH(AO22,$AA:$AA,0)+8)+INDEX(AO:AO,MATCH(AO22,$AA:$AA,0)+9)+INDEX(AO:AO,MATCH(AO22,$AA:$AA,0)+10))</f>
        <v>154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167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154</v>
      </c>
      <c r="E27" s="360" t="str">
        <f>IF(AD27=0,"",AD27)</f>
        <v/>
      </c>
      <c r="F27" s="360">
        <f>IF(AE27=301,"",AE27)</f>
        <v>194</v>
      </c>
      <c r="G27" s="360" t="str">
        <f>IF(AF27=0,"",AF27)</f>
        <v/>
      </c>
      <c r="H27" s="360">
        <f>IF(AG27=301,"",AG27)</f>
        <v>179</v>
      </c>
      <c r="I27" s="360" t="str">
        <f>IF(AH27=0,"",AH27)</f>
        <v/>
      </c>
      <c r="J27" s="360">
        <f>IF(AI27=301,"",AI27)</f>
        <v>207</v>
      </c>
      <c r="K27" s="360" t="str">
        <f>IF(AJ27=0,"",AJ27)</f>
        <v/>
      </c>
      <c r="L27" s="360">
        <f>IF(AK27=301,"",AK27)</f>
        <v>150</v>
      </c>
      <c r="M27" s="360" t="str">
        <f>IF(AL27=0,"",AL27)</f>
        <v/>
      </c>
      <c r="N27" s="360">
        <f>IF(AM27=301,"",AM27)</f>
        <v>163</v>
      </c>
      <c r="O27" s="360" t="str">
        <f>IF(AN27=0,"",AN27)</f>
        <v/>
      </c>
      <c r="P27" s="360">
        <f>IF(AO27=301,"",AO27)</f>
        <v>219</v>
      </c>
      <c r="Q27" s="360" t="str">
        <f>IF(AP27=0,"",AP27)</f>
        <v/>
      </c>
      <c r="R27" s="360">
        <f>IF(AQ27=301,"",AQ27)</f>
        <v>234</v>
      </c>
      <c r="S27" s="360" t="str">
        <f>IF(AR27=0,"",AR27)</f>
        <v/>
      </c>
      <c r="T27" s="360">
        <f>IF(AS27=301,"",AS27)</f>
        <v>150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154</v>
      </c>
      <c r="AD27" s="365"/>
      <c r="AE27" s="364">
        <f>ABS(INDEX(AE:AE,MATCH(AE22,$AA:$AA,0)+11)+INDEX(AE:AE,MATCH(AE22,$AA:$AA,0)+12)+INDEX(AE:AE,MATCH(AE22,$AA:$AA,0)+13))</f>
        <v>194</v>
      </c>
      <c r="AF27" s="365"/>
      <c r="AG27" s="364">
        <f>ABS(INDEX(AG:AG,MATCH(AG22,$AA:$AA,0)+11)+INDEX(AG:AG,MATCH(AG22,$AA:$AA,0)+12)+INDEX(AG:AG,MATCH(AG22,$AA:$AA,0)+13))</f>
        <v>179</v>
      </c>
      <c r="AH27" s="365"/>
      <c r="AI27" s="364">
        <f>ABS(INDEX(AI:AI,MATCH(AI22,$AA:$AA,0)+11)+INDEX(AI:AI,MATCH(AI22,$AA:$AA,0)+12)+INDEX(AI:AI,MATCH(AI22,$AA:$AA,0)+13))</f>
        <v>207</v>
      </c>
      <c r="AJ27" s="365"/>
      <c r="AK27" s="364">
        <f>ABS(INDEX(AK:AK,MATCH(AK22,$AA:$AA,0)+11)+INDEX(AK:AK,MATCH(AK22,$AA:$AA,0)+12)+INDEX(AK:AK,MATCH(AK22,$AA:$AA,0)+13))</f>
        <v>150</v>
      </c>
      <c r="AL27" s="365"/>
      <c r="AM27" s="364">
        <f>ABS(INDEX(AM:AM,MATCH(AM22,$AA:$AA,0)+11)+INDEX(AM:AM,MATCH(AM22,$AA:$AA,0)+12)+INDEX(AM:AM,MATCH(AM22,$AA:$AA,0)+13))</f>
        <v>163</v>
      </c>
      <c r="AN27" s="365"/>
      <c r="AO27" s="364">
        <f>ABS(INDEX(AO:AO,MATCH(AO22,$AA:$AA,0)+11)+INDEX(AO:AO,MATCH(AO22,$AA:$AA,0)+12)+INDEX(AO:AO,MATCH(AO22,$AA:$AA,0)+13))</f>
        <v>219</v>
      </c>
      <c r="AP27" s="365"/>
      <c r="AQ27" s="364">
        <f>ABS(INDEX(AQ:AQ,MATCH(AQ22,$AA:$AA,0)+11)+INDEX(AQ:AQ,MATCH(AQ22,$AA:$AA,0)+12)+INDEX(AQ:AQ,MATCH(AQ22,$AA:$AA,0)+13))</f>
        <v>234</v>
      </c>
      <c r="AR27" s="365"/>
      <c r="AS27" s="364">
        <f>ABS(INDEX(AS:AS,MATCH(AS22,$AA:$AA,0)+11)+INDEX(AS:AS,MATCH(AS22,$AA:$AA,0)+12)+INDEX(AS:AS,MATCH(AS22,$AA:$AA,0)+13))</f>
        <v>150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194</v>
      </c>
      <c r="E28" s="360" t="str">
        <f>IF(AD28=0,"",AD28)</f>
        <v/>
      </c>
      <c r="F28" s="360">
        <f>IF(AE28=301,"",AE28)</f>
        <v>212</v>
      </c>
      <c r="G28" s="360" t="str">
        <f>IF(AF28=0,"",AF28)</f>
        <v/>
      </c>
      <c r="H28" s="360">
        <f>IF(AG28=301,"",AG28)</f>
        <v>176</v>
      </c>
      <c r="I28" s="360" t="str">
        <f>IF(AH28=0,"",AH28)</f>
        <v/>
      </c>
      <c r="J28" s="360">
        <f>IF(AI28=301,"",AI28)</f>
        <v>143</v>
      </c>
      <c r="K28" s="360" t="str">
        <f>IF(AJ28=0,"",AJ28)</f>
        <v/>
      </c>
      <c r="L28" s="360">
        <f>IF(AK28=301,"",AK28)</f>
        <v>159</v>
      </c>
      <c r="M28" s="360" t="str">
        <f>IF(AL28=0,"",AL28)</f>
        <v/>
      </c>
      <c r="N28" s="360">
        <f>IF(AM28=301,"",AM28)</f>
        <v>177</v>
      </c>
      <c r="O28" s="360" t="str">
        <f>IF(AN28=0,"",AN28)</f>
        <v/>
      </c>
      <c r="P28" s="360">
        <f>IF(AO28=301,"",AO28)</f>
        <v>188</v>
      </c>
      <c r="Q28" s="360" t="str">
        <f>IF(AP28=0,"",AP28)</f>
        <v/>
      </c>
      <c r="R28" s="360">
        <f>IF(AQ28=301,"",AQ28)</f>
        <v>188</v>
      </c>
      <c r="S28" s="360" t="str">
        <f>IF(AR28=0,"",AR28)</f>
        <v/>
      </c>
      <c r="T28" s="360">
        <f>IF(AS28=301,"",AS28)</f>
        <v>209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194</v>
      </c>
      <c r="AD28" s="365"/>
      <c r="AE28" s="364">
        <f>ABS(INDEX(AE:AE,MATCH(AE22,$AA:$AA,0)+14)+INDEX(AE:AE,MATCH(AE22,$AA:$AA,0)+15)+INDEX(AE:AE,MATCH(AE22,$AA:$AA,0)+16))</f>
        <v>212</v>
      </c>
      <c r="AF28" s="365"/>
      <c r="AG28" s="364">
        <f>ABS(INDEX(AG:AG,MATCH(AG22,$AA:$AA,0)+14)+INDEX(AG:AG,MATCH(AG22,$AA:$AA,0)+15)+INDEX(AG:AG,MATCH(AG22,$AA:$AA,0)+16))</f>
        <v>176</v>
      </c>
      <c r="AH28" s="365"/>
      <c r="AI28" s="364">
        <f>ABS(INDEX(AI:AI,MATCH(AI22,$AA:$AA,0)+14)+INDEX(AI:AI,MATCH(AI22,$AA:$AA,0)+15)+INDEX(AI:AI,MATCH(AI22,$AA:$AA,0)+16))</f>
        <v>143</v>
      </c>
      <c r="AJ28" s="365"/>
      <c r="AK28" s="364">
        <f>ABS(INDEX(AK:AK,MATCH(AK22,$AA:$AA,0)+14)+INDEX(AK:AK,MATCH(AK22,$AA:$AA,0)+15)+INDEX(AK:AK,MATCH(AK22,$AA:$AA,0)+16))</f>
        <v>159</v>
      </c>
      <c r="AL28" s="365"/>
      <c r="AM28" s="364">
        <f>ABS(INDEX(AM:AM,MATCH(AM22,$AA:$AA,0)+14)+INDEX(AM:AM,MATCH(AM22,$AA:$AA,0)+15)+INDEX(AM:AM,MATCH(AM22,$AA:$AA,0)+16))</f>
        <v>177</v>
      </c>
      <c r="AN28" s="365"/>
      <c r="AO28" s="364">
        <f>ABS(INDEX(AO:AO,MATCH(AO22,$AA:$AA,0)+14)+INDEX(AO:AO,MATCH(AO22,$AA:$AA,0)+15)+INDEX(AO:AO,MATCH(AO22,$AA:$AA,0)+16))</f>
        <v>188</v>
      </c>
      <c r="AP28" s="365"/>
      <c r="AQ28" s="364">
        <f>ABS(INDEX(AQ:AQ,MATCH(AQ22,$AA:$AA,0)+14)+INDEX(AQ:AQ,MATCH(AQ22,$AA:$AA,0)+15)+INDEX(AQ:AQ,MATCH(AQ22,$AA:$AA,0)+16))</f>
        <v>188</v>
      </c>
      <c r="AR28" s="365"/>
      <c r="AS28" s="364">
        <f>ABS(INDEX(AS:AS,MATCH(AS22,$AA:$AA,0)+14)+INDEX(AS:AS,MATCH(AS22,$AA:$AA,0)+15)+INDEX(AS:AS,MATCH(AS22,$AA:$AA,0)+16))</f>
        <v>209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695</v>
      </c>
      <c r="E29" s="363" t="str">
        <f>IF(AD29=0,"",AD29)</f>
        <v/>
      </c>
      <c r="F29" s="363">
        <f>IF(AE29=1505,"",AE29)</f>
        <v>859</v>
      </c>
      <c r="G29" s="363" t="str">
        <f>IF(AF29=0,"",AF29)</f>
        <v/>
      </c>
      <c r="H29" s="363">
        <f>IF(AG29=1505,"",AG29)</f>
        <v>658</v>
      </c>
      <c r="I29" s="363" t="str">
        <f>IF(AH29=0,"",AH29)</f>
        <v/>
      </c>
      <c r="J29" s="363">
        <f>IF(AI29=1505,"",AI29)</f>
        <v>735</v>
      </c>
      <c r="K29" s="363" t="str">
        <f>IF(AJ29=0,"",AJ29)</f>
        <v/>
      </c>
      <c r="L29" s="363">
        <f>IF(AK29=1505,"",AK29)</f>
        <v>677</v>
      </c>
      <c r="M29" s="363" t="str">
        <f>IF(AL29=0,"",AL29)</f>
        <v/>
      </c>
      <c r="N29" s="363">
        <f>IF(AM29=1505,"",AM29)</f>
        <v>659</v>
      </c>
      <c r="O29" s="363" t="str">
        <f>IF(AN29=0,"",AN29)</f>
        <v/>
      </c>
      <c r="P29" s="363">
        <f>IF(AO29=1505,"",AO29)</f>
        <v>745</v>
      </c>
      <c r="Q29" s="363" t="str">
        <f>IF(AP29=0,"",AP29)</f>
        <v/>
      </c>
      <c r="R29" s="363">
        <f>IF(AQ29=1505,"",AQ29)</f>
        <v>810</v>
      </c>
      <c r="S29" s="363" t="str">
        <f>IF(AR29=0,"",AR29)</f>
        <v/>
      </c>
      <c r="T29" s="363">
        <f>IF(AS29=1505,"",AS29)</f>
        <v>651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695</v>
      </c>
      <c r="AD29" s="345"/>
      <c r="AE29" s="344">
        <f>SUM(AE25:AE28)</f>
        <v>859</v>
      </c>
      <c r="AF29" s="345"/>
      <c r="AG29" s="344">
        <f>SUM(AG25:AG28)</f>
        <v>658</v>
      </c>
      <c r="AH29" s="345"/>
      <c r="AI29" s="344">
        <f>SUM(AI25:AI28)</f>
        <v>735</v>
      </c>
      <c r="AJ29" s="345"/>
      <c r="AK29" s="344">
        <f>SUM(AK25:AK28)</f>
        <v>677</v>
      </c>
      <c r="AL29" s="345"/>
      <c r="AM29" s="344">
        <f>SUM(AM25:AM28)</f>
        <v>659</v>
      </c>
      <c r="AN29" s="345"/>
      <c r="AO29" s="344">
        <f>SUM(AO25:AO28)</f>
        <v>745</v>
      </c>
      <c r="AP29" s="345"/>
      <c r="AQ29" s="344">
        <f>SUM(AQ25:AQ28)</f>
        <v>810</v>
      </c>
      <c r="AR29" s="345"/>
      <c r="AS29" s="344">
        <f>SUM(AS25:AS28)</f>
        <v>651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6">
        <f>IF(AD37="","",AD37)</f>
        <v>0</v>
      </c>
      <c r="F37" s="75">
        <f t="shared" ref="F37:F50" si="35">IF(AE37=0,"",AE37)</f>
        <v>247</v>
      </c>
      <c r="G37" s="346">
        <f>IF(AF37="","",AF37)</f>
        <v>1</v>
      </c>
      <c r="H37" s="75">
        <f t="shared" ref="H37:H50" si="36">IF(AG37=0,"",AG37)</f>
        <v>225</v>
      </c>
      <c r="I37" s="346">
        <f>IF(AH37="","",AH37)</f>
        <v>1</v>
      </c>
      <c r="J37" s="75">
        <f t="shared" ref="J37:J50" si="37">IF(AI37=0,"",AI37)</f>
        <v>210</v>
      </c>
      <c r="K37" s="346">
        <f>IF(AJ37="","",AJ37)</f>
        <v>1</v>
      </c>
      <c r="L37" s="75">
        <f t="shared" ref="L37:L50" si="38">IF(AK37=0,"",AK37)</f>
        <v>171</v>
      </c>
      <c r="M37" s="346">
        <f>IF(AL37="","",AL37)</f>
        <v>0</v>
      </c>
      <c r="N37" s="75">
        <f>IF(AM37=0,"",AM37)</f>
        <v>230</v>
      </c>
      <c r="O37" s="346">
        <f>IF(AN37="","",AN37)</f>
        <v>1</v>
      </c>
      <c r="P37" s="75">
        <f t="shared" ref="P37:P50" si="39">IF(AO37=0,"",AO37)</f>
        <v>186</v>
      </c>
      <c r="Q37" s="346">
        <f>IF(AP37="","",AP37)</f>
        <v>0</v>
      </c>
      <c r="R37" s="75">
        <f t="shared" ref="R37:R50" si="40">IF(AQ37=0,"",AQ37)</f>
        <v>200</v>
      </c>
      <c r="S37" s="346">
        <f>IF(AR37="","",AR37)</f>
        <v>1</v>
      </c>
      <c r="T37" s="75">
        <f t="shared" ref="T37:T50" si="41">IF(AS37=0,"",AS37)</f>
        <v>224</v>
      </c>
      <c r="U37" s="346">
        <f>IF(AT37="","",AT37)</f>
        <v>1</v>
      </c>
      <c r="V37" s="75">
        <f t="shared" ref="V37:V50" si="42">IF(AU37=0,"",AU37)</f>
        <v>1869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">
      <c r="A40" s="374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6">
        <f>IF(AD40="","",AD40)</f>
        <v>0</v>
      </c>
      <c r="F40" s="75">
        <f t="shared" si="35"/>
        <v>178</v>
      </c>
      <c r="G40" s="346">
        <f>IF(AF40="","",AF40)</f>
        <v>1</v>
      </c>
      <c r="H40" s="75">
        <f t="shared" si="36"/>
        <v>157</v>
      </c>
      <c r="I40" s="346">
        <f>IF(AH40="","",AH40)</f>
        <v>0</v>
      </c>
      <c r="J40" s="75">
        <f t="shared" si="37"/>
        <v>175</v>
      </c>
      <c r="K40" s="346">
        <f>IF(AJ40="","",AJ40)</f>
        <v>0</v>
      </c>
      <c r="L40" s="75">
        <f t="shared" si="38"/>
        <v>175</v>
      </c>
      <c r="M40" s="346">
        <f>IF(AL40="","",AL40)</f>
        <v>0</v>
      </c>
      <c r="N40" s="75">
        <f t="shared" si="55"/>
        <v>242</v>
      </c>
      <c r="O40" s="346">
        <f>IF(AN40="","",AN40)</f>
        <v>1</v>
      </c>
      <c r="P40" s="75">
        <f t="shared" si="39"/>
        <v>238</v>
      </c>
      <c r="Q40" s="346">
        <f>IF(AP40="","",AP40)</f>
        <v>1</v>
      </c>
      <c r="R40" s="75">
        <f t="shared" si="40"/>
        <v>212</v>
      </c>
      <c r="S40" s="346">
        <f>IF(AR40="","",AR40)</f>
        <v>1</v>
      </c>
      <c r="T40" s="75">
        <f t="shared" si="41"/>
        <v>203</v>
      </c>
      <c r="U40" s="346">
        <f>IF(AT40="","",AT40)</f>
        <v>0</v>
      </c>
      <c r="V40" s="75">
        <f t="shared" si="42"/>
        <v>1726</v>
      </c>
      <c r="W40" s="346">
        <f>IF(AV40="","",AV40)</f>
        <v>4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">
      <c r="A43" s="374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6">
        <f>IF(AD43="","",AD43)</f>
        <v>0</v>
      </c>
      <c r="F43" s="75">
        <f t="shared" si="35"/>
        <v>212</v>
      </c>
      <c r="G43" s="346">
        <f>IF(AF43="","",AF43)</f>
        <v>1</v>
      </c>
      <c r="H43" s="75">
        <f t="shared" si="36"/>
        <v>190</v>
      </c>
      <c r="I43" s="346">
        <f>IF(AH43="","",AH43)</f>
        <v>1</v>
      </c>
      <c r="J43" s="75">
        <f t="shared" si="37"/>
        <v>207</v>
      </c>
      <c r="K43" s="346">
        <f>IF(AJ43="","",AJ43)</f>
        <v>1</v>
      </c>
      <c r="L43" s="75">
        <f t="shared" si="38"/>
        <v>213</v>
      </c>
      <c r="M43" s="346">
        <f>IF(AL43="","",AL43)</f>
        <v>1</v>
      </c>
      <c r="N43" s="75">
        <f t="shared" si="55"/>
        <v>201</v>
      </c>
      <c r="O43" s="346">
        <f>IF(AN43="","",AN43)</f>
        <v>1</v>
      </c>
      <c r="P43" s="75">
        <f t="shared" si="39"/>
        <v>186</v>
      </c>
      <c r="Q43" s="346">
        <f>IF(AP43="","",AP43)</f>
        <v>0</v>
      </c>
      <c r="R43" s="75">
        <f t="shared" si="40"/>
        <v>174</v>
      </c>
      <c r="S43" s="346">
        <f>IF(AR43="","",AR43)</f>
        <v>1</v>
      </c>
      <c r="T43" s="75">
        <f t="shared" si="41"/>
        <v>182</v>
      </c>
      <c r="U43" s="346">
        <f>IF(AT43="","",AT43)</f>
        <v>1</v>
      </c>
      <c r="V43" s="75">
        <f t="shared" si="42"/>
        <v>1704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">
      <c r="A46" s="374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6">
        <f>IF(AD46="","",AD46)</f>
        <v>0</v>
      </c>
      <c r="F46" s="75">
        <f t="shared" si="35"/>
        <v>187</v>
      </c>
      <c r="G46" s="346">
        <f>IF(AF46="","",AF46)</f>
        <v>1</v>
      </c>
      <c r="H46" s="75">
        <f t="shared" si="36"/>
        <v>187</v>
      </c>
      <c r="I46" s="346">
        <f>IF(AH46="","",AH46)</f>
        <v>1</v>
      </c>
      <c r="J46" s="75">
        <f t="shared" si="37"/>
        <v>143</v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1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662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">
      <c r="A47" s="375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>
        <f t="shared" si="38"/>
        <v>164</v>
      </c>
      <c r="M47" s="347"/>
      <c r="N47" s="78">
        <f t="shared" si="55"/>
        <v>188</v>
      </c>
      <c r="O47" s="347"/>
      <c r="P47" s="78">
        <f t="shared" si="39"/>
        <v>160</v>
      </c>
      <c r="Q47" s="347"/>
      <c r="R47" s="78">
        <f t="shared" si="40"/>
        <v>167</v>
      </c>
      <c r="S47" s="347"/>
      <c r="T47" s="78">
        <f t="shared" si="41"/>
        <v>159</v>
      </c>
      <c r="U47" s="347"/>
      <c r="V47" s="78">
        <f t="shared" si="42"/>
        <v>838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6" t="str">
        <f t="shared" si="66"/>
        <v>BC EMAX Unterföhring 2</v>
      </c>
      <c r="E53" s="357" t="str">
        <f t="shared" si="66"/>
        <v/>
      </c>
      <c r="F53" s="356" t="str">
        <f t="shared" si="66"/>
        <v>High Roller Rosenheim 1</v>
      </c>
      <c r="G53" s="357" t="str">
        <f t="shared" si="66"/>
        <v/>
      </c>
      <c r="H53" s="356" t="str">
        <f t="shared" si="66"/>
        <v>BK München 3</v>
      </c>
      <c r="I53" s="357" t="str">
        <f t="shared" si="66"/>
        <v/>
      </c>
      <c r="J53" s="356" t="str">
        <f t="shared" si="66"/>
        <v>BC Comet Nürnberg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SG Rottendorf 1</v>
      </c>
      <c r="O53" s="357" t="str">
        <f t="shared" si="67"/>
        <v/>
      </c>
      <c r="P53" s="356" t="str">
        <f t="shared" si="67"/>
        <v>Bowlinghaus Bamberg 1</v>
      </c>
      <c r="Q53" s="357" t="str">
        <f t="shared" si="67"/>
        <v/>
      </c>
      <c r="R53" s="356" t="str">
        <f t="shared" si="67"/>
        <v>RW Lichtenhof Stein 1</v>
      </c>
      <c r="S53" s="357" t="str">
        <f t="shared" si="67"/>
        <v/>
      </c>
      <c r="T53" s="356" t="str">
        <f t="shared" si="67"/>
        <v>SG DJK Rimpar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BC EMAX Unterföhring 2</v>
      </c>
      <c r="AD53" s="357"/>
      <c r="AE53" s="356" t="str">
        <f>VLOOKUP(AE52,Schlüssel!$A$5:$K$14,2)</f>
        <v>High Roller Rosenheim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BC Comet Nürnberg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SG Rottendorf 1</v>
      </c>
      <c r="AN53" s="357"/>
      <c r="AO53" s="356" t="str">
        <f>VLOOKUP(AO52,Schlüssel!$A$5:$K$14,2)</f>
        <v>Bowlinghaus Bamberg 1</v>
      </c>
      <c r="AP53" s="357"/>
      <c r="AQ53" s="356" t="str">
        <f>VLOOKUP(AQ52,Schlüssel!$A$5:$K$14,2)</f>
        <v>RW Lichtenhof Stein 1</v>
      </c>
      <c r="AR53" s="357"/>
      <c r="AS53" s="356" t="str">
        <f>VLOOKUP(AS52,Schlüssel!$A$5:$K$14,2)</f>
        <v>SG DJK Rimpar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190</v>
      </c>
      <c r="E55" s="360" t="str">
        <f>IF(AD55=0,"",AD55)</f>
        <v/>
      </c>
      <c r="F55" s="360">
        <f>IF(AE55=301,"",AE55)</f>
        <v>163</v>
      </c>
      <c r="G55" s="360" t="str">
        <f>IF(AF55=0,"",AF55)</f>
        <v/>
      </c>
      <c r="H55" s="360">
        <f>IF(AG55=301,"",AG55)</f>
        <v>196</v>
      </c>
      <c r="I55" s="360" t="str">
        <f>IF(AH55=0,"",AH55)</f>
        <v/>
      </c>
      <c r="J55" s="360">
        <f>IF(AI55=301,"",AI55)</f>
        <v>141</v>
      </c>
      <c r="K55" s="360" t="str">
        <f>IF(AJ55=0,"",AJ55)</f>
        <v/>
      </c>
      <c r="L55" s="360">
        <f>IF(AK55=301,"",AK55)</f>
        <v>197</v>
      </c>
      <c r="M55" s="360" t="str">
        <f>IF(AL55=0,"",AL55)</f>
        <v/>
      </c>
      <c r="N55" s="360">
        <f>IF(AM55=301,"",AM55)</f>
        <v>151</v>
      </c>
      <c r="O55" s="360" t="str">
        <f>IF(AN55=0,"",AN55)</f>
        <v/>
      </c>
      <c r="P55" s="360">
        <f>IF(AO55=301,"",AO55)</f>
        <v>190</v>
      </c>
      <c r="Q55" s="360" t="str">
        <f>IF(AP55=0,"",AP55)</f>
        <v/>
      </c>
      <c r="R55" s="360">
        <f>IF(AQ55=301,"",AQ55)</f>
        <v>188</v>
      </c>
      <c r="S55" s="360" t="str">
        <f>IF(AR55=0,"",AR55)</f>
        <v/>
      </c>
      <c r="T55" s="360">
        <f>IF(AS55=301,"",AS55)</f>
        <v>193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190</v>
      </c>
      <c r="AD55" s="367"/>
      <c r="AE55" s="366">
        <f>ABS(INDEX(AE:AE,MATCH(AE52,$AA:$AA,0)+5)+INDEX(AE:AE,MATCH(AE52,$AA:$AA,0)+6)+INDEX(AE:AE,MATCH(AE52,$AA:$AA,0)+7))</f>
        <v>163</v>
      </c>
      <c r="AF55" s="367"/>
      <c r="AG55" s="366">
        <f>ABS(INDEX(AG:AG,MATCH(AG52,$AA:$AA,0)+5)+INDEX(AG:AG,MATCH(AG52,$AA:$AA,0)+6)+INDEX(AG:AG,MATCH(AG52,$AA:$AA,0)+7))</f>
        <v>196</v>
      </c>
      <c r="AH55" s="367"/>
      <c r="AI55" s="366">
        <f>ABS(INDEX(AI:AI,MATCH(AI52,$AA:$AA,0)+5)+INDEX(AI:AI,MATCH(AI52,$AA:$AA,0)+6)+INDEX(AI:AI,MATCH(AI52,$AA:$AA,0)+7))</f>
        <v>141</v>
      </c>
      <c r="AJ55" s="367"/>
      <c r="AK55" s="366">
        <f>ABS(INDEX(AK:AK,MATCH(AK52,$AA:$AA,0)+5)+INDEX(AK:AK,MATCH(AK52,$AA:$AA,0)+6)+INDEX(AK:AK,MATCH(AK52,$AA:$AA,0)+7))</f>
        <v>197</v>
      </c>
      <c r="AL55" s="367"/>
      <c r="AM55" s="366">
        <f>ABS(INDEX(AM:AM,MATCH(AM52,$AA:$AA,0)+5)+INDEX(AM:AM,MATCH(AM52,$AA:$AA,0)+6)+INDEX(AM:AM,MATCH(AM52,$AA:$AA,0)+7))</f>
        <v>151</v>
      </c>
      <c r="AN55" s="367"/>
      <c r="AO55" s="366">
        <f>ABS(INDEX(AO:AO,MATCH(AO52,$AA:$AA,0)+5)+INDEX(AO:AO,MATCH(AO52,$AA:$AA,0)+6)+INDEX(AO:AO,MATCH(AO52,$AA:$AA,0)+7))</f>
        <v>190</v>
      </c>
      <c r="AP55" s="367"/>
      <c r="AQ55" s="366">
        <f>ABS(INDEX(AQ:AQ,MATCH(AQ52,$AA:$AA,0)+5)+INDEX(AQ:AQ,MATCH(AQ52,$AA:$AA,0)+6)+INDEX(AQ:AQ,MATCH(AQ52,$AA:$AA,0)+7))</f>
        <v>188</v>
      </c>
      <c r="AR55" s="367"/>
      <c r="AS55" s="366">
        <f>ABS(INDEX(AS:AS,MATCH(AS52,$AA:$AA,0)+5)+INDEX(AS:AS,MATCH(AS52,$AA:$AA,0)+6)+INDEX(AS:AS,MATCH(AS52,$AA:$AA,0)+7))</f>
        <v>193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194</v>
      </c>
      <c r="E56" s="360" t="str">
        <f>IF(AD56=0,"",AD56)</f>
        <v/>
      </c>
      <c r="F56" s="360">
        <f>IF(AE56=301,"",AE56)</f>
        <v>173</v>
      </c>
      <c r="G56" s="360" t="str">
        <f>IF(AF56=0,"",AF56)</f>
        <v/>
      </c>
      <c r="H56" s="360">
        <f>IF(AG56=301,"",AG56)</f>
        <v>228</v>
      </c>
      <c r="I56" s="360" t="str">
        <f>IF(AH56=0,"",AH56)</f>
        <v/>
      </c>
      <c r="J56" s="360">
        <f>IF(AI56=301,"",AI56)</f>
        <v>220</v>
      </c>
      <c r="K56" s="360" t="str">
        <f>IF(AJ56=0,"",AJ56)</f>
        <v/>
      </c>
      <c r="L56" s="360">
        <f>IF(AK56=301,"",AK56)</f>
        <v>216</v>
      </c>
      <c r="M56" s="360" t="str">
        <f>IF(AL56=0,"",AL56)</f>
        <v/>
      </c>
      <c r="N56" s="360">
        <f>IF(AM56=301,"",AM56)</f>
        <v>225</v>
      </c>
      <c r="O56" s="360" t="str">
        <f>IF(AN56=0,"",AN56)</f>
        <v/>
      </c>
      <c r="P56" s="360">
        <f>IF(AO56=301,"",AO56)</f>
        <v>203</v>
      </c>
      <c r="Q56" s="360" t="str">
        <f>IF(AP56=0,"",AP56)</f>
        <v/>
      </c>
      <c r="R56" s="360">
        <f>IF(AQ56=301,"",AQ56)</f>
        <v>200</v>
      </c>
      <c r="S56" s="360" t="str">
        <f>IF(AR56=0,"",AR56)</f>
        <v/>
      </c>
      <c r="T56" s="360">
        <f>IF(AS56=301,"",AS56)</f>
        <v>209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194</v>
      </c>
      <c r="AD56" s="365"/>
      <c r="AE56" s="364">
        <f>ABS(INDEX(AE:AE,MATCH(AE52,$AA:$AA,0)+8)+INDEX(AE:AE,MATCH(AE52,$AA:$AA,0)+9)+INDEX(AE:AE,MATCH(AE52,$AA:$AA,0)+10))</f>
        <v>173</v>
      </c>
      <c r="AF56" s="365"/>
      <c r="AG56" s="364">
        <f>ABS(INDEX(AG:AG,MATCH(AG52,$AA:$AA,0)+8)+INDEX(AG:AG,MATCH(AG52,$AA:$AA,0)+9)+INDEX(AG:AG,MATCH(AG52,$AA:$AA,0)+10))</f>
        <v>228</v>
      </c>
      <c r="AH56" s="365"/>
      <c r="AI56" s="364">
        <f>ABS(INDEX(AI:AI,MATCH(AI52,$AA:$AA,0)+8)+INDEX(AI:AI,MATCH(AI52,$AA:$AA,0)+9)+INDEX(AI:AI,MATCH(AI52,$AA:$AA,0)+10))</f>
        <v>220</v>
      </c>
      <c r="AJ56" s="365"/>
      <c r="AK56" s="364">
        <f>ABS(INDEX(AK:AK,MATCH(AK52,$AA:$AA,0)+8)+INDEX(AK:AK,MATCH(AK52,$AA:$AA,0)+9)+INDEX(AK:AK,MATCH(AK52,$AA:$AA,0)+10))</f>
        <v>216</v>
      </c>
      <c r="AL56" s="365"/>
      <c r="AM56" s="364">
        <f>ABS(INDEX(AM:AM,MATCH(AM52,$AA:$AA,0)+8)+INDEX(AM:AM,MATCH(AM52,$AA:$AA,0)+9)+INDEX(AM:AM,MATCH(AM52,$AA:$AA,0)+10))</f>
        <v>225</v>
      </c>
      <c r="AN56" s="365"/>
      <c r="AO56" s="364">
        <f>ABS(INDEX(AO:AO,MATCH(AO52,$AA:$AA,0)+8)+INDEX(AO:AO,MATCH(AO52,$AA:$AA,0)+9)+INDEX(AO:AO,MATCH(AO52,$AA:$AA,0)+10))</f>
        <v>203</v>
      </c>
      <c r="AP56" s="365"/>
      <c r="AQ56" s="364">
        <f>ABS(INDEX(AQ:AQ,MATCH(AQ52,$AA:$AA,0)+8)+INDEX(AQ:AQ,MATCH(AQ52,$AA:$AA,0)+9)+INDEX(AQ:AQ,MATCH(AQ52,$AA:$AA,0)+10))</f>
        <v>200</v>
      </c>
      <c r="AR56" s="365"/>
      <c r="AS56" s="364">
        <f>ABS(INDEX(AS:AS,MATCH(AS52,$AA:$AA,0)+8)+INDEX(AS:AS,MATCH(AS52,$AA:$AA,0)+9)+INDEX(AS:AS,MATCH(AS52,$AA:$AA,0)+10))</f>
        <v>209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182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176</v>
      </c>
      <c r="I57" s="360" t="str">
        <f>IF(AH57=0,"",AH57)</f>
        <v/>
      </c>
      <c r="J57" s="360">
        <f>IF(AI57=301,"",AI57)</f>
        <v>184</v>
      </c>
      <c r="K57" s="360" t="str">
        <f>IF(AJ57=0,"",AJ57)</f>
        <v/>
      </c>
      <c r="L57" s="360">
        <f>IF(AK57=301,"",AK57)</f>
        <v>168</v>
      </c>
      <c r="M57" s="360" t="str">
        <f>IF(AL57=0,"",AL57)</f>
        <v/>
      </c>
      <c r="N57" s="360">
        <f>IF(AM57=301,"",AM57)</f>
        <v>171</v>
      </c>
      <c r="O57" s="360" t="str">
        <f>IF(AN57=0,"",AN57)</f>
        <v/>
      </c>
      <c r="P57" s="360">
        <f>IF(AO57=301,"",AO57)</f>
        <v>199</v>
      </c>
      <c r="Q57" s="360" t="str">
        <f>IF(AP57=0,"",AP57)</f>
        <v/>
      </c>
      <c r="R57" s="360">
        <f>IF(AQ57=301,"",AQ57)</f>
        <v>171</v>
      </c>
      <c r="S57" s="360" t="str">
        <f>IF(AR57=0,"",AR57)</f>
        <v/>
      </c>
      <c r="T57" s="360">
        <f>IF(AS57=301,"",AS57)</f>
        <v>166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182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176</v>
      </c>
      <c r="AH57" s="365"/>
      <c r="AI57" s="364">
        <f>ABS(INDEX(AI:AI,MATCH(AI52,$AA:$AA,0)+11)+INDEX(AI:AI,MATCH(AI52,$AA:$AA,0)+12)+INDEX(AI:AI,MATCH(AI52,$AA:$AA,0)+13))</f>
        <v>184</v>
      </c>
      <c r="AJ57" s="365"/>
      <c r="AK57" s="364">
        <f>ABS(INDEX(AK:AK,MATCH(AK52,$AA:$AA,0)+11)+INDEX(AK:AK,MATCH(AK52,$AA:$AA,0)+12)+INDEX(AK:AK,MATCH(AK52,$AA:$AA,0)+13))</f>
        <v>168</v>
      </c>
      <c r="AL57" s="365"/>
      <c r="AM57" s="364">
        <f>ABS(INDEX(AM:AM,MATCH(AM52,$AA:$AA,0)+11)+INDEX(AM:AM,MATCH(AM52,$AA:$AA,0)+12)+INDEX(AM:AM,MATCH(AM52,$AA:$AA,0)+13))</f>
        <v>171</v>
      </c>
      <c r="AN57" s="365"/>
      <c r="AO57" s="364">
        <f>ABS(INDEX(AO:AO,MATCH(AO52,$AA:$AA,0)+11)+INDEX(AO:AO,MATCH(AO52,$AA:$AA,0)+12)+INDEX(AO:AO,MATCH(AO52,$AA:$AA,0)+13))</f>
        <v>199</v>
      </c>
      <c r="AP57" s="365"/>
      <c r="AQ57" s="364">
        <f>ABS(INDEX(AQ:AQ,MATCH(AQ52,$AA:$AA,0)+11)+INDEX(AQ:AQ,MATCH(AQ52,$AA:$AA,0)+12)+INDEX(AQ:AQ,MATCH(AQ52,$AA:$AA,0)+13))</f>
        <v>171</v>
      </c>
      <c r="AR57" s="365"/>
      <c r="AS57" s="364">
        <f>ABS(INDEX(AS:AS,MATCH(AS52,$AA:$AA,0)+11)+INDEX(AS:AS,MATCH(AS52,$AA:$AA,0)+12)+INDEX(AS:AS,MATCH(AS52,$AA:$AA,0)+13))</f>
        <v>166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181</v>
      </c>
      <c r="E58" s="360" t="str">
        <f>IF(AD58=0,"",AD58)</f>
        <v/>
      </c>
      <c r="F58" s="360">
        <f>IF(AE58=301,"",AE58)</f>
        <v>128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221</v>
      </c>
      <c r="K58" s="360" t="str">
        <f>IF(AJ58=0,"",AJ58)</f>
        <v/>
      </c>
      <c r="L58" s="360">
        <f>IF(AK58=301,"",AK58)</f>
        <v>209</v>
      </c>
      <c r="M58" s="360" t="str">
        <f>IF(AL58=0,"",AL58)</f>
        <v/>
      </c>
      <c r="N58" s="360">
        <f>IF(AM58=301,"",AM58)</f>
        <v>126</v>
      </c>
      <c r="O58" s="360" t="str">
        <f>IF(AN58=0,"",AN58)</f>
        <v/>
      </c>
      <c r="P58" s="360">
        <f>IF(AO58=301,"",AO58)</f>
        <v>236</v>
      </c>
      <c r="Q58" s="360" t="str">
        <f>IF(AP58=0,"",AP58)</f>
        <v/>
      </c>
      <c r="R58" s="360">
        <f>IF(AQ58=301,"",AQ58)</f>
        <v>180</v>
      </c>
      <c r="S58" s="360" t="str">
        <f>IF(AR58=0,"",AR58)</f>
        <v/>
      </c>
      <c r="T58" s="360">
        <f>IF(AS58=301,"",AS58)</f>
        <v>158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181</v>
      </c>
      <c r="AD58" s="365"/>
      <c r="AE58" s="364">
        <f>ABS(INDEX(AE:AE,MATCH(AE52,$AA:$AA,0)+14)+INDEX(AE:AE,MATCH(AE52,$AA:$AA,0)+15)+INDEX(AE:AE,MATCH(AE52,$AA:$AA,0)+16))</f>
        <v>128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221</v>
      </c>
      <c r="AJ58" s="365"/>
      <c r="AK58" s="364">
        <f>ABS(INDEX(AK:AK,MATCH(AK52,$AA:$AA,0)+14)+INDEX(AK:AK,MATCH(AK52,$AA:$AA,0)+15)+INDEX(AK:AK,MATCH(AK52,$AA:$AA,0)+16))</f>
        <v>209</v>
      </c>
      <c r="AL58" s="365"/>
      <c r="AM58" s="364">
        <f>ABS(INDEX(AM:AM,MATCH(AM52,$AA:$AA,0)+14)+INDEX(AM:AM,MATCH(AM52,$AA:$AA,0)+15)+INDEX(AM:AM,MATCH(AM52,$AA:$AA,0)+16))</f>
        <v>126</v>
      </c>
      <c r="AN58" s="365"/>
      <c r="AO58" s="364">
        <f>ABS(INDEX(AO:AO,MATCH(AO52,$AA:$AA,0)+14)+INDEX(AO:AO,MATCH(AO52,$AA:$AA,0)+15)+INDEX(AO:AO,MATCH(AO52,$AA:$AA,0)+16))</f>
        <v>236</v>
      </c>
      <c r="AP58" s="365"/>
      <c r="AQ58" s="364">
        <f>ABS(INDEX(AQ:AQ,MATCH(AQ52,$AA:$AA,0)+14)+INDEX(AQ:AQ,MATCH(AQ52,$AA:$AA,0)+15)+INDEX(AQ:AQ,MATCH(AQ52,$AA:$AA,0)+16))</f>
        <v>180</v>
      </c>
      <c r="AR58" s="365"/>
      <c r="AS58" s="364">
        <f>ABS(INDEX(AS:AS,MATCH(AS52,$AA:$AA,0)+14)+INDEX(AS:AS,MATCH(AS52,$AA:$AA,0)+15)+INDEX(AS:AS,MATCH(AS52,$AA:$AA,0)+16))</f>
        <v>158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747</v>
      </c>
      <c r="E59" s="363" t="str">
        <f>IF(AD59=0,"",AD59)</f>
        <v/>
      </c>
      <c r="F59" s="363">
        <f>IF(AE59=1505,"",AE59)</f>
        <v>654</v>
      </c>
      <c r="G59" s="363" t="str">
        <f>IF(AF59=0,"",AF59)</f>
        <v/>
      </c>
      <c r="H59" s="363">
        <f>IF(AG59=1505,"",AG59)</f>
        <v>781</v>
      </c>
      <c r="I59" s="363" t="str">
        <f>IF(AH59=0,"",AH59)</f>
        <v/>
      </c>
      <c r="J59" s="363">
        <f>IF(AI59=1505,"",AI59)</f>
        <v>766</v>
      </c>
      <c r="K59" s="363" t="str">
        <f>IF(AJ59=0,"",AJ59)</f>
        <v/>
      </c>
      <c r="L59" s="363">
        <f>IF(AK59=1505,"",AK59)</f>
        <v>790</v>
      </c>
      <c r="M59" s="363" t="str">
        <f>IF(AL59=0,"",AL59)</f>
        <v/>
      </c>
      <c r="N59" s="363">
        <f>IF(AM59=1505,"",AM59)</f>
        <v>673</v>
      </c>
      <c r="O59" s="363" t="str">
        <f>IF(AN59=0,"",AN59)</f>
        <v/>
      </c>
      <c r="P59" s="363">
        <f>IF(AO59=1505,"",AO59)</f>
        <v>828</v>
      </c>
      <c r="Q59" s="363" t="str">
        <f>IF(AP59=0,"",AP59)</f>
        <v/>
      </c>
      <c r="R59" s="363">
        <f>IF(AQ59=1505,"",AQ59)</f>
        <v>739</v>
      </c>
      <c r="S59" s="363" t="str">
        <f>IF(AR59=0,"",AR59)</f>
        <v/>
      </c>
      <c r="T59" s="363">
        <f>IF(AS59=1505,"",AS59)</f>
        <v>726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747</v>
      </c>
      <c r="AD59" s="345"/>
      <c r="AE59" s="344">
        <f>SUM(AE55:AE58)</f>
        <v>654</v>
      </c>
      <c r="AF59" s="345"/>
      <c r="AG59" s="344">
        <f>SUM(AG55:AG58)</f>
        <v>781</v>
      </c>
      <c r="AH59" s="345"/>
      <c r="AI59" s="344">
        <f>SUM(AI55:AI58)</f>
        <v>766</v>
      </c>
      <c r="AJ59" s="345"/>
      <c r="AK59" s="344">
        <f>SUM(AK55:AK58)</f>
        <v>790</v>
      </c>
      <c r="AL59" s="345"/>
      <c r="AM59" s="344">
        <f>SUM(AM55:AM58)</f>
        <v>673</v>
      </c>
      <c r="AN59" s="345"/>
      <c r="AO59" s="344">
        <f>SUM(AO55:AO58)</f>
        <v>828</v>
      </c>
      <c r="AP59" s="345"/>
      <c r="AQ59" s="344">
        <f>SUM(AQ55:AQ58)</f>
        <v>739</v>
      </c>
      <c r="AR59" s="345"/>
      <c r="AS59" s="344">
        <f>SUM(AS55:AS58)</f>
        <v>726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6">
        <f>IF(AD67="","",AD67)</f>
        <v>1</v>
      </c>
      <c r="F67" s="75">
        <f t="shared" ref="F67:F80" si="69">IF(AE67=0,"",AE67)</f>
        <v>231</v>
      </c>
      <c r="G67" s="346">
        <f>IF(AF67="","",AF67)</f>
        <v>1</v>
      </c>
      <c r="H67" s="75">
        <f t="shared" ref="H67:H80" si="70">IF(AG67=0,"",AG67)</f>
        <v>196</v>
      </c>
      <c r="I67" s="346">
        <f>IF(AH67="","",AH67)</f>
        <v>0</v>
      </c>
      <c r="J67" s="75">
        <f t="shared" ref="J67:J80" si="71">IF(AI67=0,"",AI67)</f>
        <v>212</v>
      </c>
      <c r="K67" s="346">
        <f>IF(AJ67="","",AJ67)</f>
        <v>0</v>
      </c>
      <c r="L67" s="75">
        <f t="shared" ref="L67:L80" si="72">IF(AK67=0,"",AK67)</f>
        <v>119</v>
      </c>
      <c r="M67" s="346">
        <f>IF(AL67="","",AL67)</f>
        <v>0</v>
      </c>
      <c r="N67" s="75">
        <f>IF(AM67=0,"",AM67)</f>
        <v>182</v>
      </c>
      <c r="O67" s="346">
        <f>IF(AN67="","",AN67)</f>
        <v>1</v>
      </c>
      <c r="P67" s="75">
        <f t="shared" ref="P67:P80" si="73">IF(AO67=0,"",AO67)</f>
        <v>184</v>
      </c>
      <c r="Q67" s="346">
        <f>IF(AP67="","",AP67)</f>
        <v>1</v>
      </c>
      <c r="R67" s="75">
        <f t="shared" ref="R67:R80" si="74">IF(AQ67=0,"",AQ67)</f>
        <v>164</v>
      </c>
      <c r="S67" s="346">
        <f>IF(AR67="","",AR67)</f>
        <v>0</v>
      </c>
      <c r="T67" s="75">
        <f t="shared" ref="T67:T80" si="75">IF(AS67=0,"",AS67)</f>
        <v>191</v>
      </c>
      <c r="U67" s="346">
        <f>IF(AT67="","",AT67)</f>
        <v>1</v>
      </c>
      <c r="V67" s="75">
        <f t="shared" ref="V67:V80" si="76">IF(AU67=0,"",AU67)</f>
        <v>1692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">
      <c r="A70" s="374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6">
        <f>IF(AD70="","",AD70)</f>
        <v>0</v>
      </c>
      <c r="F70" s="75">
        <f t="shared" si="69"/>
        <v>222</v>
      </c>
      <c r="G70" s="346">
        <f>IF(AF70="","",AF70)</f>
        <v>1</v>
      </c>
      <c r="H70" s="75">
        <f t="shared" si="70"/>
        <v>228</v>
      </c>
      <c r="I70" s="346">
        <f>IF(AH70="","",AH70)</f>
        <v>1</v>
      </c>
      <c r="J70" s="75">
        <f t="shared" si="71"/>
        <v>234</v>
      </c>
      <c r="K70" s="346">
        <f>IF(AJ70="","",AJ70)</f>
        <v>1</v>
      </c>
      <c r="L70" s="75">
        <f t="shared" si="72"/>
        <v>202</v>
      </c>
      <c r="M70" s="346">
        <f>IF(AL70="","",AL70)</f>
        <v>1</v>
      </c>
      <c r="N70" s="75">
        <f t="shared" si="89"/>
        <v>182</v>
      </c>
      <c r="O70" s="346">
        <f>IF(AN70="","",AN70)</f>
        <v>0</v>
      </c>
      <c r="P70" s="75">
        <f t="shared" si="73"/>
        <v>180</v>
      </c>
      <c r="Q70" s="346">
        <f>IF(AP70="","",AP70)</f>
        <v>0</v>
      </c>
      <c r="R70" s="75">
        <f t="shared" si="74"/>
        <v>192</v>
      </c>
      <c r="S70" s="346">
        <f>IF(AR70="","",AR70)</f>
        <v>1</v>
      </c>
      <c r="T70" s="75">
        <f t="shared" si="75"/>
        <v>178</v>
      </c>
      <c r="U70" s="346">
        <f>IF(AT70="","",AT70)</f>
        <v>1</v>
      </c>
      <c r="V70" s="75">
        <f t="shared" si="76"/>
        <v>1843</v>
      </c>
      <c r="W70" s="346">
        <f>IF(AV70="","",AV70)</f>
        <v>6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">
      <c r="A73" s="374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6">
        <f>IF(AD73="","",AD73)</f>
        <v>1</v>
      </c>
      <c r="F73" s="75">
        <f t="shared" si="69"/>
        <v>194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>
        <f t="shared" si="73"/>
        <v>244</v>
      </c>
      <c r="Q73" s="346">
        <f>IF(AP73="","",AP73)</f>
        <v>1</v>
      </c>
      <c r="R73" s="75">
        <f t="shared" si="74"/>
        <v>211</v>
      </c>
      <c r="S73" s="346">
        <f>IF(AR73="","",AR73)</f>
        <v>1</v>
      </c>
      <c r="T73" s="75">
        <f t="shared" si="75"/>
        <v>167</v>
      </c>
      <c r="U73" s="346">
        <f>IF(AT73="","",AT73)</f>
        <v>0</v>
      </c>
      <c r="V73" s="75">
        <f t="shared" si="76"/>
        <v>996</v>
      </c>
      <c r="W73" s="346">
        <f>IF(AV73="","",AV73)</f>
        <v>4</v>
      </c>
      <c r="Z73" s="349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">
      <c r="A74" s="375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176</v>
      </c>
      <c r="I74" s="347"/>
      <c r="J74" s="78">
        <f t="shared" si="71"/>
        <v>182</v>
      </c>
      <c r="K74" s="347"/>
      <c r="L74" s="78">
        <f t="shared" si="72"/>
        <v>166</v>
      </c>
      <c r="M74" s="347"/>
      <c r="N74" s="78">
        <f t="shared" si="89"/>
        <v>146</v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670</v>
      </c>
      <c r="W74" s="347"/>
      <c r="Z74" s="350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6">
        <f>IF(AD76="","",AD76)</f>
        <v>1</v>
      </c>
      <c r="F76" s="75">
        <f t="shared" si="69"/>
        <v>212</v>
      </c>
      <c r="G76" s="346">
        <f>IF(AF76="","",AF76)</f>
        <v>0</v>
      </c>
      <c r="H76" s="75">
        <f t="shared" si="70"/>
        <v>181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 t="str">
        <f t="shared" si="72"/>
        <v/>
      </c>
      <c r="M76" s="346">
        <f>IF(AL76="","",AL76)</f>
        <v>1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>
        <f t="shared" si="76"/>
        <v>757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">
      <c r="A77" s="375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>
        <f t="shared" si="72"/>
        <v>233</v>
      </c>
      <c r="M77" s="347"/>
      <c r="N77" s="78">
        <f t="shared" si="89"/>
        <v>175</v>
      </c>
      <c r="O77" s="347"/>
      <c r="P77" s="78">
        <f t="shared" si="73"/>
        <v>195</v>
      </c>
      <c r="Q77" s="347"/>
      <c r="R77" s="78">
        <f t="shared" si="74"/>
        <v>160</v>
      </c>
      <c r="S77" s="347"/>
      <c r="T77" s="78">
        <f t="shared" si="75"/>
        <v>177</v>
      </c>
      <c r="U77" s="347"/>
      <c r="V77" s="78">
        <f t="shared" si="76"/>
        <v>940</v>
      </c>
      <c r="W77" s="347"/>
      <c r="Z77" s="350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6" t="str">
        <f t="shared" si="100"/>
        <v>High Roller Rosenheim 1</v>
      </c>
      <c r="E83" s="357" t="str">
        <f t="shared" si="100"/>
        <v/>
      </c>
      <c r="F83" s="356" t="str">
        <f t="shared" si="100"/>
        <v>BC Comet Nürnberg</v>
      </c>
      <c r="G83" s="357" t="str">
        <f t="shared" si="100"/>
        <v/>
      </c>
      <c r="H83" s="356" t="str">
        <f t="shared" si="100"/>
        <v>Bajuwaren München 1</v>
      </c>
      <c r="I83" s="357" t="str">
        <f t="shared" si="100"/>
        <v/>
      </c>
      <c r="J83" s="356" t="str">
        <f t="shared" si="100"/>
        <v>SG Rottendorf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Schanzer Ingolstadt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SG DJK Rimpar</v>
      </c>
      <c r="S83" s="357" t="str">
        <f t="shared" si="101"/>
        <v/>
      </c>
      <c r="T83" s="356" t="str">
        <f t="shared" si="101"/>
        <v>BC EMAX Unterföhring 2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High Roller Rosenheim 1</v>
      </c>
      <c r="AD83" s="357"/>
      <c r="AE83" s="356" t="str">
        <f>VLOOKUP(AE82,Schlüssel!$A$5:$K$14,2)</f>
        <v>BC Comet Nürnberg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Schanzer Ingolstadt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BC EMAX Unterföhring 2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180</v>
      </c>
      <c r="E85" s="360" t="str">
        <f>IF(AD85=0,"",AD85)</f>
        <v/>
      </c>
      <c r="F85" s="360">
        <f>IF(AE85=301,"",AE85)</f>
        <v>172</v>
      </c>
      <c r="G85" s="360" t="str">
        <f>IF(AF85=0,"",AF85)</f>
        <v/>
      </c>
      <c r="H85" s="360">
        <f>IF(AG85=301,"",AG85)</f>
        <v>225</v>
      </c>
      <c r="I85" s="360" t="str">
        <f>IF(AH85=0,"",AH85)</f>
        <v/>
      </c>
      <c r="J85" s="360">
        <f>IF(AI85=301,"",AI85)</f>
        <v>213</v>
      </c>
      <c r="K85" s="360" t="str">
        <f>IF(AJ85=0,"",AJ85)</f>
        <v/>
      </c>
      <c r="L85" s="360">
        <f>IF(AK85=301,"",AK85)</f>
        <v>177</v>
      </c>
      <c r="M85" s="360" t="str">
        <f>IF(AL85=0,"",AL85)</f>
        <v/>
      </c>
      <c r="N85" s="360">
        <f>IF(AM85=301,"",AM85)</f>
        <v>159</v>
      </c>
      <c r="O85" s="360" t="str">
        <f>IF(AN85=0,"",AN85)</f>
        <v/>
      </c>
      <c r="P85" s="360">
        <f>IF(AO85=301,"",AO85)</f>
        <v>179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136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180</v>
      </c>
      <c r="AD85" s="367"/>
      <c r="AE85" s="366">
        <f>ABS(INDEX(AE:AE,MATCH(AE82,$AA:$AA,0)+5)+INDEX(AE:AE,MATCH(AE82,$AA:$AA,0)+6)+INDEX(AE:AE,MATCH(AE82,$AA:$AA,0)+7))</f>
        <v>172</v>
      </c>
      <c r="AF85" s="367"/>
      <c r="AG85" s="366">
        <f>ABS(INDEX(AG:AG,MATCH(AG82,$AA:$AA,0)+5)+INDEX(AG:AG,MATCH(AG82,$AA:$AA,0)+6)+INDEX(AG:AG,MATCH(AG82,$AA:$AA,0)+7))</f>
        <v>225</v>
      </c>
      <c r="AH85" s="367"/>
      <c r="AI85" s="366">
        <f>ABS(INDEX(AI:AI,MATCH(AI82,$AA:$AA,0)+5)+INDEX(AI:AI,MATCH(AI82,$AA:$AA,0)+6)+INDEX(AI:AI,MATCH(AI82,$AA:$AA,0)+7))</f>
        <v>213</v>
      </c>
      <c r="AJ85" s="367"/>
      <c r="AK85" s="366">
        <f>ABS(INDEX(AK:AK,MATCH(AK82,$AA:$AA,0)+5)+INDEX(AK:AK,MATCH(AK82,$AA:$AA,0)+6)+INDEX(AK:AK,MATCH(AK82,$AA:$AA,0)+7))</f>
        <v>177</v>
      </c>
      <c r="AL85" s="367"/>
      <c r="AM85" s="366">
        <f>ABS(INDEX(AM:AM,MATCH(AM82,$AA:$AA,0)+5)+INDEX(AM:AM,MATCH(AM82,$AA:$AA,0)+6)+INDEX(AM:AM,MATCH(AM82,$AA:$AA,0)+7))</f>
        <v>159</v>
      </c>
      <c r="AN85" s="367"/>
      <c r="AO85" s="366">
        <f>ABS(INDEX(AO:AO,MATCH(AO82,$AA:$AA,0)+5)+INDEX(AO:AO,MATCH(AO82,$AA:$AA,0)+6)+INDEX(AO:AO,MATCH(AO82,$AA:$AA,0)+7))</f>
        <v>179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136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2"/>
        <v>Spieler 2</v>
      </c>
      <c r="C86" s="373" t="str">
        <f t="shared" si="102"/>
        <v/>
      </c>
      <c r="D86" s="360">
        <f>IF(AC86=301,"",AC86)</f>
        <v>234</v>
      </c>
      <c r="E86" s="360" t="str">
        <f>IF(AD86=0,"",AD86)</f>
        <v/>
      </c>
      <c r="F86" s="360">
        <f>IF(AE86=301,"",AE86)</f>
        <v>158</v>
      </c>
      <c r="G86" s="360" t="str">
        <f>IF(AF86=0,"",AF86)</f>
        <v/>
      </c>
      <c r="H86" s="360">
        <f>IF(AG86=301,"",AG86)</f>
        <v>157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170</v>
      </c>
      <c r="M86" s="360" t="str">
        <f>IF(AL86=0,"",AL86)</f>
        <v/>
      </c>
      <c r="N86" s="360">
        <f>IF(AM86=301,"",AM86)</f>
        <v>200</v>
      </c>
      <c r="O86" s="360" t="str">
        <f>IF(AN86=0,"",AN86)</f>
        <v/>
      </c>
      <c r="P86" s="360">
        <f>IF(AO86=301,"",AO86)</f>
        <v>212</v>
      </c>
      <c r="Q86" s="360" t="str">
        <f>IF(AP86=0,"",AP86)</f>
        <v/>
      </c>
      <c r="R86" s="360">
        <f>IF(AQ86=301,"",AQ86)</f>
        <v>168</v>
      </c>
      <c r="S86" s="360" t="str">
        <f>IF(AR86=0,"",AR86)</f>
        <v/>
      </c>
      <c r="T86" s="360">
        <f>IF(AS86=301,"",AS86)</f>
        <v>177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234</v>
      </c>
      <c r="AD86" s="365"/>
      <c r="AE86" s="364">
        <f>ABS(INDEX(AE:AE,MATCH(AE82,$AA:$AA,0)+8)+INDEX(AE:AE,MATCH(AE82,$AA:$AA,0)+9)+INDEX(AE:AE,MATCH(AE82,$AA:$AA,0)+10))</f>
        <v>158</v>
      </c>
      <c r="AF86" s="365"/>
      <c r="AG86" s="364">
        <f>ABS(INDEX(AG:AG,MATCH(AG82,$AA:$AA,0)+8)+INDEX(AG:AG,MATCH(AG82,$AA:$AA,0)+9)+INDEX(AG:AG,MATCH(AG82,$AA:$AA,0)+10))</f>
        <v>157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170</v>
      </c>
      <c r="AL86" s="365"/>
      <c r="AM86" s="364">
        <f>ABS(INDEX(AM:AM,MATCH(AM82,$AA:$AA,0)+8)+INDEX(AM:AM,MATCH(AM82,$AA:$AA,0)+9)+INDEX(AM:AM,MATCH(AM82,$AA:$AA,0)+10))</f>
        <v>200</v>
      </c>
      <c r="AN86" s="365"/>
      <c r="AO86" s="364">
        <f>ABS(INDEX(AO:AO,MATCH(AO82,$AA:$AA,0)+8)+INDEX(AO:AO,MATCH(AO82,$AA:$AA,0)+9)+INDEX(AO:AO,MATCH(AO82,$AA:$AA,0)+10))</f>
        <v>212</v>
      </c>
      <c r="AP86" s="365"/>
      <c r="AQ86" s="364">
        <f>ABS(INDEX(AQ:AQ,MATCH(AQ82,$AA:$AA,0)+8)+INDEX(AQ:AQ,MATCH(AQ82,$AA:$AA,0)+9)+INDEX(AQ:AQ,MATCH(AQ82,$AA:$AA,0)+10))</f>
        <v>168</v>
      </c>
      <c r="AR86" s="365"/>
      <c r="AS86" s="364">
        <f>ABS(INDEX(AS:AS,MATCH(AS82,$AA:$AA,0)+8)+INDEX(AS:AS,MATCH(AS82,$AA:$AA,0)+9)+INDEX(AS:AS,MATCH(AS82,$AA:$AA,0)+10))</f>
        <v>177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2"/>
        <v>Spieler 3</v>
      </c>
      <c r="C87" s="373" t="str">
        <f t="shared" si="102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179</v>
      </c>
      <c r="G87" s="360" t="str">
        <f>IF(AF87=0,"",AF87)</f>
        <v/>
      </c>
      <c r="H87" s="360">
        <f>IF(AG87=301,"",AG87)</f>
        <v>190</v>
      </c>
      <c r="I87" s="360" t="str">
        <f>IF(AH87=0,"",AH87)</f>
        <v/>
      </c>
      <c r="J87" s="360">
        <f>IF(AI87=301,"",AI87)</f>
        <v>190</v>
      </c>
      <c r="K87" s="360" t="str">
        <f>IF(AJ87=0,"",AJ87)</f>
        <v/>
      </c>
      <c r="L87" s="360">
        <f>IF(AK87=301,"",AK87)</f>
        <v>217</v>
      </c>
      <c r="M87" s="360" t="str">
        <f>IF(AL87=0,"",AL87)</f>
        <v/>
      </c>
      <c r="N87" s="360">
        <f>IF(AM87=301,"",AM87)</f>
        <v>180</v>
      </c>
      <c r="O87" s="360" t="str">
        <f>IF(AN87=0,"",AN87)</f>
        <v/>
      </c>
      <c r="P87" s="360">
        <f>IF(AO87=301,"",AO87)</f>
        <v>187</v>
      </c>
      <c r="Q87" s="360" t="str">
        <f>IF(AP87=0,"",AP87)</f>
        <v/>
      </c>
      <c r="R87" s="360">
        <f>IF(AQ87=301,"",AQ87)</f>
        <v>163</v>
      </c>
      <c r="S87" s="360" t="str">
        <f>IF(AR87=0,"",AR87)</f>
        <v/>
      </c>
      <c r="T87" s="360">
        <f>IF(AS87=301,"",AS87)</f>
        <v>258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179</v>
      </c>
      <c r="AF87" s="365"/>
      <c r="AG87" s="364">
        <f>ABS(INDEX(AG:AG,MATCH(AG82,$AA:$AA,0)+11)+INDEX(AG:AG,MATCH(AG82,$AA:$AA,0)+12)+INDEX(AG:AG,MATCH(AG82,$AA:$AA,0)+13))</f>
        <v>190</v>
      </c>
      <c r="AH87" s="365"/>
      <c r="AI87" s="364">
        <f>ABS(INDEX(AI:AI,MATCH(AI82,$AA:$AA,0)+11)+INDEX(AI:AI,MATCH(AI82,$AA:$AA,0)+12)+INDEX(AI:AI,MATCH(AI82,$AA:$AA,0)+13))</f>
        <v>190</v>
      </c>
      <c r="AJ87" s="365"/>
      <c r="AK87" s="364">
        <f>ABS(INDEX(AK:AK,MATCH(AK82,$AA:$AA,0)+11)+INDEX(AK:AK,MATCH(AK82,$AA:$AA,0)+12)+INDEX(AK:AK,MATCH(AK82,$AA:$AA,0)+13))</f>
        <v>217</v>
      </c>
      <c r="AL87" s="365"/>
      <c r="AM87" s="364">
        <f>ABS(INDEX(AM:AM,MATCH(AM82,$AA:$AA,0)+11)+INDEX(AM:AM,MATCH(AM82,$AA:$AA,0)+12)+INDEX(AM:AM,MATCH(AM82,$AA:$AA,0)+13))</f>
        <v>180</v>
      </c>
      <c r="AN87" s="365"/>
      <c r="AO87" s="364">
        <f>ABS(INDEX(AO:AO,MATCH(AO82,$AA:$AA,0)+11)+INDEX(AO:AO,MATCH(AO82,$AA:$AA,0)+12)+INDEX(AO:AO,MATCH(AO82,$AA:$AA,0)+13))</f>
        <v>187</v>
      </c>
      <c r="AP87" s="365"/>
      <c r="AQ87" s="364">
        <f>ABS(INDEX(AQ:AQ,MATCH(AQ82,$AA:$AA,0)+11)+INDEX(AQ:AQ,MATCH(AQ82,$AA:$AA,0)+12)+INDEX(AQ:AQ,MATCH(AQ82,$AA:$AA,0)+13))</f>
        <v>163</v>
      </c>
      <c r="AR87" s="365"/>
      <c r="AS87" s="364">
        <f>ABS(INDEX(AS:AS,MATCH(AS82,$AA:$AA,0)+11)+INDEX(AS:AS,MATCH(AS82,$AA:$AA,0)+12)+INDEX(AS:AS,MATCH(AS82,$AA:$AA,0)+13))</f>
        <v>258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2"/>
        <v>Spieler 4</v>
      </c>
      <c r="C88" s="373" t="str">
        <f t="shared" si="102"/>
        <v/>
      </c>
      <c r="D88" s="360">
        <f>IF(AC88=301,"",AC88)</f>
        <v>155</v>
      </c>
      <c r="E88" s="360" t="str">
        <f>IF(AD88=0,"",AD88)</f>
        <v/>
      </c>
      <c r="F88" s="360">
        <f>IF(AE88=301,"",AE88)</f>
        <v>267</v>
      </c>
      <c r="G88" s="360" t="str">
        <f>IF(AF88=0,"",AF88)</f>
        <v/>
      </c>
      <c r="H88" s="360">
        <f>IF(AG88=301,"",AG88)</f>
        <v>187</v>
      </c>
      <c r="I88" s="360" t="str">
        <f>IF(AH88=0,"",AH88)</f>
        <v/>
      </c>
      <c r="J88" s="360">
        <f>IF(AI88=301,"",AI88)</f>
        <v>173</v>
      </c>
      <c r="K88" s="360" t="str">
        <f>IF(AJ88=0,"",AJ88)</f>
        <v/>
      </c>
      <c r="L88" s="360">
        <f>IF(AK88=301,"",AK88)</f>
        <v>217</v>
      </c>
      <c r="M88" s="360" t="str">
        <f>IF(AL88=0,"",AL88)</f>
        <v/>
      </c>
      <c r="N88" s="360">
        <f>IF(AM88=301,"",AM88)</f>
        <v>236</v>
      </c>
      <c r="O88" s="360" t="str">
        <f>IF(AN88=0,"",AN88)</f>
        <v/>
      </c>
      <c r="P88" s="360">
        <f>IF(AO88=301,"",AO88)</f>
        <v>221</v>
      </c>
      <c r="Q88" s="360" t="str">
        <f>IF(AP88=0,"",AP88)</f>
        <v/>
      </c>
      <c r="R88" s="360">
        <f>IF(AQ88=301,"",AQ88)</f>
        <v>202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155</v>
      </c>
      <c r="AD88" s="365"/>
      <c r="AE88" s="364">
        <f>ABS(INDEX(AE:AE,MATCH(AE82,$AA:$AA,0)+14)+INDEX(AE:AE,MATCH(AE82,$AA:$AA,0)+15)+INDEX(AE:AE,MATCH(AE82,$AA:$AA,0)+16))</f>
        <v>267</v>
      </c>
      <c r="AF88" s="365"/>
      <c r="AG88" s="364">
        <f>ABS(INDEX(AG:AG,MATCH(AG82,$AA:$AA,0)+14)+INDEX(AG:AG,MATCH(AG82,$AA:$AA,0)+15)+INDEX(AG:AG,MATCH(AG82,$AA:$AA,0)+16))</f>
        <v>187</v>
      </c>
      <c r="AH88" s="365"/>
      <c r="AI88" s="364">
        <f>ABS(INDEX(AI:AI,MATCH(AI82,$AA:$AA,0)+14)+INDEX(AI:AI,MATCH(AI82,$AA:$AA,0)+15)+INDEX(AI:AI,MATCH(AI82,$AA:$AA,0)+16))</f>
        <v>173</v>
      </c>
      <c r="AJ88" s="365"/>
      <c r="AK88" s="364">
        <f>ABS(INDEX(AK:AK,MATCH(AK82,$AA:$AA,0)+14)+INDEX(AK:AK,MATCH(AK82,$AA:$AA,0)+15)+INDEX(AK:AK,MATCH(AK82,$AA:$AA,0)+16))</f>
        <v>217</v>
      </c>
      <c r="AL88" s="365"/>
      <c r="AM88" s="364">
        <f>ABS(INDEX(AM:AM,MATCH(AM82,$AA:$AA,0)+14)+INDEX(AM:AM,MATCH(AM82,$AA:$AA,0)+15)+INDEX(AM:AM,MATCH(AM82,$AA:$AA,0)+16))</f>
        <v>236</v>
      </c>
      <c r="AN88" s="365"/>
      <c r="AO88" s="364">
        <f>ABS(INDEX(AO:AO,MATCH(AO82,$AA:$AA,0)+14)+INDEX(AO:AO,MATCH(AO82,$AA:$AA,0)+15)+INDEX(AO:AO,MATCH(AO82,$AA:$AA,0)+16))</f>
        <v>221</v>
      </c>
      <c r="AP88" s="365"/>
      <c r="AQ88" s="364">
        <f>ABS(INDEX(AQ:AQ,MATCH(AQ82,$AA:$AA,0)+14)+INDEX(AQ:AQ,MATCH(AQ82,$AA:$AA,0)+15)+INDEX(AQ:AQ,MATCH(AQ82,$AA:$AA,0)+16))</f>
        <v>202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2"/>
        <v>Gesamt</v>
      </c>
      <c r="C89" s="345" t="str">
        <f t="shared" si="102"/>
        <v/>
      </c>
      <c r="D89" s="363">
        <f>IF(AC89=1505,"",AC89)</f>
        <v>746</v>
      </c>
      <c r="E89" s="363" t="str">
        <f>IF(AD89=0,"",AD89)</f>
        <v/>
      </c>
      <c r="F89" s="363">
        <f>IF(AE89=1505,"",AE89)</f>
        <v>776</v>
      </c>
      <c r="G89" s="363" t="str">
        <f>IF(AF89=0,"",AF89)</f>
        <v/>
      </c>
      <c r="H89" s="363">
        <f>IF(AG89=1505,"",AG89)</f>
        <v>759</v>
      </c>
      <c r="I89" s="363" t="str">
        <f>IF(AH89=0,"",AH89)</f>
        <v/>
      </c>
      <c r="J89" s="363">
        <f>IF(AI89=1505,"",AI89)</f>
        <v>758</v>
      </c>
      <c r="K89" s="363" t="str">
        <f>IF(AJ89=0,"",AJ89)</f>
        <v/>
      </c>
      <c r="L89" s="363">
        <f>IF(AK89=1505,"",AK89)</f>
        <v>781</v>
      </c>
      <c r="M89" s="363" t="str">
        <f>IF(AL89=0,"",AL89)</f>
        <v/>
      </c>
      <c r="N89" s="363">
        <f>IF(AM89=1505,"",AM89)</f>
        <v>775</v>
      </c>
      <c r="O89" s="363" t="str">
        <f>IF(AN89=0,"",AN89)</f>
        <v/>
      </c>
      <c r="P89" s="363">
        <f>IF(AO89=1505,"",AO89)</f>
        <v>799</v>
      </c>
      <c r="Q89" s="363" t="str">
        <f>IF(AP89=0,"",AP89)</f>
        <v/>
      </c>
      <c r="R89" s="363">
        <f>IF(AQ89=1505,"",AQ89)</f>
        <v>750</v>
      </c>
      <c r="S89" s="363" t="str">
        <f>IF(AR89=0,"",AR89)</f>
        <v/>
      </c>
      <c r="T89" s="363">
        <f>IF(AS89=1505,"",AS89)</f>
        <v>762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746</v>
      </c>
      <c r="AD89" s="345"/>
      <c r="AE89" s="344">
        <f>SUM(AE85:AE88)</f>
        <v>776</v>
      </c>
      <c r="AF89" s="345"/>
      <c r="AG89" s="344">
        <f>SUM(AG85:AG88)</f>
        <v>759</v>
      </c>
      <c r="AH89" s="345"/>
      <c r="AI89" s="344">
        <f>SUM(AI85:AI88)</f>
        <v>758</v>
      </c>
      <c r="AJ89" s="345"/>
      <c r="AK89" s="344">
        <f>SUM(AK85:AK88)</f>
        <v>781</v>
      </c>
      <c r="AL89" s="345"/>
      <c r="AM89" s="344">
        <f>SUM(AM85:AM88)</f>
        <v>775</v>
      </c>
      <c r="AN89" s="345"/>
      <c r="AO89" s="344">
        <f>SUM(AO85:AO88)</f>
        <v>799</v>
      </c>
      <c r="AP89" s="345"/>
      <c r="AQ89" s="344">
        <f>SUM(AQ85:AQ88)</f>
        <v>750</v>
      </c>
      <c r="AR89" s="345"/>
      <c r="AS89" s="344">
        <f>SUM(AS85:AS88)</f>
        <v>762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6">
        <f>IF(AD97="","",AD97)</f>
        <v>1</v>
      </c>
      <c r="F97" s="75">
        <f t="shared" ref="F97:F110" si="103">IF(AE97=0,"",AE97)</f>
        <v>192</v>
      </c>
      <c r="G97" s="346">
        <f>IF(AF97="","",AF97)</f>
        <v>1</v>
      </c>
      <c r="H97" s="75">
        <f t="shared" ref="H97:H110" si="104">IF(AG97=0,"",AG97)</f>
        <v>192</v>
      </c>
      <c r="I97" s="346">
        <f>IF(AH97="","",AH97)</f>
        <v>1</v>
      </c>
      <c r="J97" s="75">
        <f t="shared" ref="J97:J110" si="105">IF(AI97=0,"",AI97)</f>
        <v>212</v>
      </c>
      <c r="K97" s="346">
        <f>IF(AJ97="","",AJ97)</f>
        <v>1</v>
      </c>
      <c r="L97" s="75">
        <f t="shared" ref="L97:L110" si="106">IF(AK97=0,"",AK97)</f>
        <v>259</v>
      </c>
      <c r="M97" s="346">
        <f>IF(AL97="","",AL97)</f>
        <v>1</v>
      </c>
      <c r="N97" s="75">
        <f>IF(AM97=0,"",AM97)</f>
        <v>135</v>
      </c>
      <c r="O97" s="346">
        <f>IF(AN97="","",AN97)</f>
        <v>0</v>
      </c>
      <c r="P97" s="75">
        <f t="shared" ref="P97:P110" si="107">IF(AO97=0,"",AO97)</f>
        <v>234</v>
      </c>
      <c r="Q97" s="346">
        <f>IF(AP97="","",AP97)</f>
        <v>1</v>
      </c>
      <c r="R97" s="75">
        <f t="shared" ref="R97:R110" si="108">IF(AQ97=0,"",AQ97)</f>
        <v>217</v>
      </c>
      <c r="S97" s="346">
        <f>IF(AR97="","",AR97)</f>
        <v>1</v>
      </c>
      <c r="T97" s="75">
        <f t="shared" ref="T97:T110" si="109">IF(AS97=0,"",AS97)</f>
        <v>193</v>
      </c>
      <c r="U97" s="346">
        <f>IF(AT97="","",AT97)</f>
        <v>0</v>
      </c>
      <c r="V97" s="75">
        <f t="shared" ref="V97:V110" si="110">IF(AU97=0,"",AU97)</f>
        <v>1822</v>
      </c>
      <c r="W97" s="346">
        <f>IF(AV97="","",AV97)</f>
        <v>7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25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">
      <c r="A100" s="374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6">
        <f>IF(AD100="","",AD100)</f>
        <v>0</v>
      </c>
      <c r="F100" s="75">
        <f t="shared" si="103"/>
        <v>198</v>
      </c>
      <c r="G100" s="346">
        <f>IF(AF100="","",AF100)</f>
        <v>1</v>
      </c>
      <c r="H100" s="75">
        <f t="shared" si="104"/>
        <v>255</v>
      </c>
      <c r="I100" s="346">
        <f>IF(AH100="","",AH100)</f>
        <v>1</v>
      </c>
      <c r="J100" s="75">
        <f t="shared" si="105"/>
        <v>156</v>
      </c>
      <c r="K100" s="346">
        <f>IF(AJ100="","",AJ100)</f>
        <v>1</v>
      </c>
      <c r="L100" s="75">
        <f t="shared" si="106"/>
        <v>161</v>
      </c>
      <c r="M100" s="346">
        <f>IF(AL100="","",AL100)</f>
        <v>0</v>
      </c>
      <c r="N100" s="75">
        <f t="shared" si="123"/>
        <v>184</v>
      </c>
      <c r="O100" s="346">
        <f>IF(AN100="","",AN100)</f>
        <v>1</v>
      </c>
      <c r="P100" s="75">
        <f t="shared" si="107"/>
        <v>172</v>
      </c>
      <c r="Q100" s="346">
        <f>IF(AP100="","",AP100)</f>
        <v>0</v>
      </c>
      <c r="R100" s="75">
        <f t="shared" si="108"/>
        <v>168</v>
      </c>
      <c r="S100" s="346">
        <f>IF(AR100="","",AR100)</f>
        <v>0</v>
      </c>
      <c r="T100" s="75">
        <f t="shared" si="109"/>
        <v>209</v>
      </c>
      <c r="U100" s="346">
        <f>IF(AT100="","",AT100)</f>
        <v>1</v>
      </c>
      <c r="V100" s="75">
        <f t="shared" si="110"/>
        <v>1662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25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">
      <c r="A103" s="374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6">
        <f>IF(AD103="","",AD103)</f>
        <v>1</v>
      </c>
      <c r="F103" s="75">
        <f t="shared" si="103"/>
        <v>191</v>
      </c>
      <c r="G103" s="346">
        <f>IF(AF103="","",AF103)</f>
        <v>0</v>
      </c>
      <c r="H103" s="75">
        <f t="shared" si="104"/>
        <v>192</v>
      </c>
      <c r="I103" s="346">
        <f>IF(AH103="","",AH103)</f>
        <v>1</v>
      </c>
      <c r="J103" s="75">
        <f t="shared" si="105"/>
        <v>168</v>
      </c>
      <c r="K103" s="346">
        <f>IF(AJ103="","",AJ103)</f>
        <v>0</v>
      </c>
      <c r="L103" s="75">
        <f t="shared" si="106"/>
        <v>170</v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1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907</v>
      </c>
      <c r="W103" s="346">
        <f>IF(AV103="","",AV103)</f>
        <v>3</v>
      </c>
      <c r="Z103" s="349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">
      <c r="A104" s="375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>
        <f t="shared" si="123"/>
        <v>163</v>
      </c>
      <c r="O104" s="347"/>
      <c r="P104" s="78">
        <f t="shared" si="107"/>
        <v>216</v>
      </c>
      <c r="Q104" s="347"/>
      <c r="R104" s="78">
        <f t="shared" si="108"/>
        <v>163</v>
      </c>
      <c r="S104" s="347"/>
      <c r="T104" s="78">
        <f t="shared" si="109"/>
        <v>166</v>
      </c>
      <c r="U104" s="347"/>
      <c r="V104" s="78">
        <f t="shared" si="110"/>
        <v>708</v>
      </c>
      <c r="W104" s="347"/>
      <c r="Z104" s="350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25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6">
        <f>IF(AD106="","",AD106)</f>
        <v>0</v>
      </c>
      <c r="F106" s="75">
        <f t="shared" si="103"/>
        <v>212</v>
      </c>
      <c r="G106" s="346">
        <f>IF(AF106="","",AF106)</f>
        <v>1</v>
      </c>
      <c r="H106" s="75">
        <f t="shared" si="104"/>
        <v>176</v>
      </c>
      <c r="I106" s="346">
        <f>IF(AH106="","",AH106)</f>
        <v>0</v>
      </c>
      <c r="J106" s="75">
        <f t="shared" si="105"/>
        <v>146</v>
      </c>
      <c r="K106" s="346">
        <f>IF(AJ106="","",AJ106)</f>
        <v>0</v>
      </c>
      <c r="L106" s="75">
        <f t="shared" si="106"/>
        <v>192</v>
      </c>
      <c r="M106" s="346">
        <f>IF(AL106="","",AL106)</f>
        <v>0</v>
      </c>
      <c r="N106" s="75">
        <f t="shared" si="123"/>
        <v>177</v>
      </c>
      <c r="O106" s="346">
        <f>IF(AN106="","",AN106)</f>
        <v>0</v>
      </c>
      <c r="P106" s="75">
        <f t="shared" si="107"/>
        <v>159</v>
      </c>
      <c r="Q106" s="346">
        <f>IF(AP106="","",AP106)</f>
        <v>0</v>
      </c>
      <c r="R106" s="75">
        <f t="shared" si="108"/>
        <v>202</v>
      </c>
      <c r="S106" s="346">
        <f>IF(AR106="","",AR106)</f>
        <v>1</v>
      </c>
      <c r="T106" s="75">
        <f t="shared" si="109"/>
        <v>158</v>
      </c>
      <c r="U106" s="346">
        <f>IF(AT106="","",AT106)</f>
        <v>0</v>
      </c>
      <c r="V106" s="75">
        <f t="shared" si="110"/>
        <v>1584</v>
      </c>
      <c r="W106" s="346">
        <f>IF(AV106="","",AV106)</f>
        <v>2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6" t="str">
        <f t="shared" si="134"/>
        <v>SG Rottendorf 1</v>
      </c>
      <c r="E113" s="357" t="str">
        <f t="shared" si="134"/>
        <v/>
      </c>
      <c r="F113" s="356" t="str">
        <f t="shared" si="134"/>
        <v>RW Lichtenhof Stein 1</v>
      </c>
      <c r="G113" s="357" t="str">
        <f t="shared" si="134"/>
        <v/>
      </c>
      <c r="H113" s="356" t="str">
        <f t="shared" si="134"/>
        <v>Bowlinghaus Bamberg 1</v>
      </c>
      <c r="I113" s="357" t="str">
        <f t="shared" si="134"/>
        <v/>
      </c>
      <c r="J113" s="356" t="str">
        <f t="shared" si="134"/>
        <v>Schanzer Ingolstadt 1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BC Comet Nürnberg</v>
      </c>
      <c r="O113" s="357" t="str">
        <f t="shared" si="135"/>
        <v/>
      </c>
      <c r="P113" s="356" t="str">
        <f t="shared" si="135"/>
        <v>High Roller Rosenheim 1</v>
      </c>
      <c r="Q113" s="357" t="str">
        <f t="shared" si="135"/>
        <v/>
      </c>
      <c r="R113" s="356" t="str">
        <f t="shared" si="135"/>
        <v>BK München 3</v>
      </c>
      <c r="S113" s="357" t="str">
        <f t="shared" si="135"/>
        <v/>
      </c>
      <c r="T113" s="356" t="str">
        <f t="shared" si="135"/>
        <v>Bajuwaren München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SG Rottendorf 1</v>
      </c>
      <c r="AD113" s="357"/>
      <c r="AE113" s="356" t="str">
        <f>VLOOKUP(AE112,Schlüssel!$A$5:$K$14,2)</f>
        <v>RW Lichtenhof Stein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BC Comet Nürnberg</v>
      </c>
      <c r="AN113" s="357"/>
      <c r="AO113" s="356" t="str">
        <f>VLOOKUP(AO112,Schlüssel!$A$5:$K$14,2)</f>
        <v>High Roller Rosenheim 1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VLOOKUP(AS112,Schlüssel!$A$5:$K$14,2)</f>
        <v>Bajuwaren München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177</v>
      </c>
      <c r="G115" s="360" t="str">
        <f>IF(AF115=0,"",AF115)</f>
        <v/>
      </c>
      <c r="H115" s="360">
        <f>IF(AG115=301,"",AG115)</f>
        <v>156</v>
      </c>
      <c r="I115" s="360" t="str">
        <f>IF(AH115=0,"",AH115)</f>
        <v/>
      </c>
      <c r="J115" s="360">
        <f>IF(AI115=301,"",AI115)</f>
        <v>189</v>
      </c>
      <c r="K115" s="360" t="str">
        <f>IF(AJ115=0,"",AJ115)</f>
        <v/>
      </c>
      <c r="L115" s="360">
        <f>IF(AK115=301,"",AK115)</f>
        <v>167</v>
      </c>
      <c r="M115" s="360" t="str">
        <f>IF(AL115=0,"",AL115)</f>
        <v/>
      </c>
      <c r="N115" s="360">
        <f>IF(AM115=301,"",AM115)</f>
        <v>199</v>
      </c>
      <c r="O115" s="360" t="str">
        <f>IF(AN115=0,"",AN115)</f>
        <v/>
      </c>
      <c r="P115" s="360">
        <f>IF(AO115=301,"",AO115)</f>
        <v>175</v>
      </c>
      <c r="Q115" s="360" t="str">
        <f>IF(AP115=0,"",AP115)</f>
        <v/>
      </c>
      <c r="R115" s="360">
        <f>IF(AQ115=301,"",AQ115)</f>
        <v>164</v>
      </c>
      <c r="S115" s="360" t="str">
        <f>IF(AR115=0,"",AR115)</f>
        <v/>
      </c>
      <c r="T115" s="360">
        <f>IF(AS115=301,"",AS115)</f>
        <v>224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177</v>
      </c>
      <c r="AF115" s="367"/>
      <c r="AG115" s="366">
        <f>ABS(INDEX(AG:AG,MATCH(AG112,$AA:$AA,0)+5)+INDEX(AG:AG,MATCH(AG112,$AA:$AA,0)+6)+INDEX(AG:AG,MATCH(AG112,$AA:$AA,0)+7))</f>
        <v>156</v>
      </c>
      <c r="AH115" s="367"/>
      <c r="AI115" s="366">
        <f>ABS(INDEX(AI:AI,MATCH(AI112,$AA:$AA,0)+5)+INDEX(AI:AI,MATCH(AI112,$AA:$AA,0)+6)+INDEX(AI:AI,MATCH(AI112,$AA:$AA,0)+7))</f>
        <v>189</v>
      </c>
      <c r="AJ115" s="367"/>
      <c r="AK115" s="366">
        <f>ABS(INDEX(AK:AK,MATCH(AK112,$AA:$AA,0)+5)+INDEX(AK:AK,MATCH(AK112,$AA:$AA,0)+6)+INDEX(AK:AK,MATCH(AK112,$AA:$AA,0)+7))</f>
        <v>167</v>
      </c>
      <c r="AL115" s="367"/>
      <c r="AM115" s="366">
        <f>ABS(INDEX(AM:AM,MATCH(AM112,$AA:$AA,0)+5)+INDEX(AM:AM,MATCH(AM112,$AA:$AA,0)+6)+INDEX(AM:AM,MATCH(AM112,$AA:$AA,0)+7))</f>
        <v>199</v>
      </c>
      <c r="AN115" s="367"/>
      <c r="AO115" s="366">
        <f>ABS(INDEX(AO:AO,MATCH(AO112,$AA:$AA,0)+5)+INDEX(AO:AO,MATCH(AO112,$AA:$AA,0)+6)+INDEX(AO:AO,MATCH(AO112,$AA:$AA,0)+7))</f>
        <v>175</v>
      </c>
      <c r="AP115" s="367"/>
      <c r="AQ115" s="366">
        <f>ABS(INDEX(AQ:AQ,MATCH(AQ112,$AA:$AA,0)+5)+INDEX(AQ:AQ,MATCH(AQ112,$AA:$AA,0)+6)+INDEX(AQ:AQ,MATCH(AQ112,$AA:$AA,0)+7))</f>
        <v>164</v>
      </c>
      <c r="AR115" s="367"/>
      <c r="AS115" s="366">
        <f>ABS(INDEX(AS:AS,MATCH(AS112,$AA:$AA,0)+5)+INDEX(AS:AS,MATCH(AS112,$AA:$AA,0)+6)+INDEX(AS:AS,MATCH(AS112,$AA:$AA,0)+7))</f>
        <v>224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6"/>
        <v>Spieler 2</v>
      </c>
      <c r="C116" s="373" t="str">
        <f t="shared" si="136"/>
        <v/>
      </c>
      <c r="D116" s="360">
        <f>IF(AC116=301,"",AC116)</f>
        <v>204</v>
      </c>
      <c r="E116" s="360" t="str">
        <f>IF(AD116=0,"",AD116)</f>
        <v/>
      </c>
      <c r="F116" s="360">
        <f>IF(AE116=301,"",AE116)</f>
        <v>158</v>
      </c>
      <c r="G116" s="360" t="str">
        <f>IF(AF116=0,"",AF116)</f>
        <v/>
      </c>
      <c r="H116" s="360">
        <f>IF(AG116=301,"",AG116)</f>
        <v>171</v>
      </c>
      <c r="I116" s="360" t="str">
        <f>IF(AH116=0,"",AH116)</f>
        <v/>
      </c>
      <c r="J116" s="360">
        <f>IF(AI116=301,"",AI116)</f>
        <v>148</v>
      </c>
      <c r="K116" s="360" t="str">
        <f>IF(AJ116=0,"",AJ116)</f>
        <v/>
      </c>
      <c r="L116" s="360">
        <f>IF(AK116=301,"",AK116)</f>
        <v>180</v>
      </c>
      <c r="M116" s="360" t="str">
        <f>IF(AL116=0,"",AL116)</f>
        <v/>
      </c>
      <c r="N116" s="360">
        <f>IF(AM116=301,"",AM116)</f>
        <v>171</v>
      </c>
      <c r="O116" s="360" t="str">
        <f>IF(AN116=0,"",AN116)</f>
        <v/>
      </c>
      <c r="P116" s="360">
        <f>IF(AO116=301,"",AO116)</f>
        <v>201</v>
      </c>
      <c r="Q116" s="360" t="str">
        <f>IF(AP116=0,"",AP116)</f>
        <v/>
      </c>
      <c r="R116" s="360">
        <f>IF(AQ116=301,"",AQ116)</f>
        <v>192</v>
      </c>
      <c r="S116" s="360" t="str">
        <f>IF(AR116=0,"",AR116)</f>
        <v/>
      </c>
      <c r="T116" s="360">
        <f>IF(AS116=301,"",AS116)</f>
        <v>203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204</v>
      </c>
      <c r="AD116" s="365"/>
      <c r="AE116" s="364">
        <f>ABS(INDEX(AE:AE,MATCH(AE112,$AA:$AA,0)+8)+INDEX(AE:AE,MATCH(AE112,$AA:$AA,0)+9)+INDEX(AE:AE,MATCH(AE112,$AA:$AA,0)+10))</f>
        <v>158</v>
      </c>
      <c r="AF116" s="365"/>
      <c r="AG116" s="364">
        <f>ABS(INDEX(AG:AG,MATCH(AG112,$AA:$AA,0)+8)+INDEX(AG:AG,MATCH(AG112,$AA:$AA,0)+9)+INDEX(AG:AG,MATCH(AG112,$AA:$AA,0)+10))</f>
        <v>171</v>
      </c>
      <c r="AH116" s="365"/>
      <c r="AI116" s="364">
        <f>ABS(INDEX(AI:AI,MATCH(AI112,$AA:$AA,0)+8)+INDEX(AI:AI,MATCH(AI112,$AA:$AA,0)+9)+INDEX(AI:AI,MATCH(AI112,$AA:$AA,0)+10))</f>
        <v>148</v>
      </c>
      <c r="AJ116" s="365"/>
      <c r="AK116" s="364">
        <f>ABS(INDEX(AK:AK,MATCH(AK112,$AA:$AA,0)+8)+INDEX(AK:AK,MATCH(AK112,$AA:$AA,0)+9)+INDEX(AK:AK,MATCH(AK112,$AA:$AA,0)+10))</f>
        <v>180</v>
      </c>
      <c r="AL116" s="365"/>
      <c r="AM116" s="364">
        <f>ABS(INDEX(AM:AM,MATCH(AM112,$AA:$AA,0)+8)+INDEX(AM:AM,MATCH(AM112,$AA:$AA,0)+9)+INDEX(AM:AM,MATCH(AM112,$AA:$AA,0)+10))</f>
        <v>171</v>
      </c>
      <c r="AN116" s="365"/>
      <c r="AO116" s="364">
        <f>ABS(INDEX(AO:AO,MATCH(AO112,$AA:$AA,0)+8)+INDEX(AO:AO,MATCH(AO112,$AA:$AA,0)+9)+INDEX(AO:AO,MATCH(AO112,$AA:$AA,0)+10))</f>
        <v>201</v>
      </c>
      <c r="AP116" s="365"/>
      <c r="AQ116" s="364">
        <f>ABS(INDEX(AQ:AQ,MATCH(AQ112,$AA:$AA,0)+8)+INDEX(AQ:AQ,MATCH(AQ112,$AA:$AA,0)+9)+INDEX(AQ:AQ,MATCH(AQ112,$AA:$AA,0)+10))</f>
        <v>192</v>
      </c>
      <c r="AR116" s="365"/>
      <c r="AS116" s="364">
        <f>ABS(INDEX(AS:AS,MATCH(AS112,$AA:$AA,0)+8)+INDEX(AS:AS,MATCH(AS112,$AA:$AA,0)+9)+INDEX(AS:AS,MATCH(AS112,$AA:$AA,0)+10))</f>
        <v>203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6"/>
        <v>Spieler 3</v>
      </c>
      <c r="C117" s="373" t="str">
        <f t="shared" si="136"/>
        <v/>
      </c>
      <c r="D117" s="360">
        <f>IF(AC117=301,"",AC117)</f>
        <v>174</v>
      </c>
      <c r="E117" s="360" t="str">
        <f>IF(AD117=0,"",AD117)</f>
        <v/>
      </c>
      <c r="F117" s="360">
        <f>IF(AE117=301,"",AE117)</f>
        <v>198</v>
      </c>
      <c r="G117" s="360" t="str">
        <f>IF(AF117=0,"",AF117)</f>
        <v/>
      </c>
      <c r="H117" s="360">
        <f>IF(AG117=301,"",AG117)</f>
        <v>178</v>
      </c>
      <c r="I117" s="360" t="str">
        <f>IF(AH117=0,"",AH117)</f>
        <v/>
      </c>
      <c r="J117" s="360">
        <f>IF(AI117=301,"",AI117)</f>
        <v>191</v>
      </c>
      <c r="K117" s="360" t="str">
        <f>IF(AJ117=0,"",AJ117)</f>
        <v/>
      </c>
      <c r="L117" s="360">
        <f>IF(AK117=301,"",AK117)</f>
        <v>226</v>
      </c>
      <c r="M117" s="360" t="str">
        <f>IF(AL117=0,"",AL117)</f>
        <v/>
      </c>
      <c r="N117" s="360">
        <f>IF(AM117=301,"",AM117)</f>
        <v>234</v>
      </c>
      <c r="O117" s="360" t="str">
        <f>IF(AN117=0,"",AN117)</f>
        <v/>
      </c>
      <c r="P117" s="360">
        <f>IF(AO117=301,"",AO117)</f>
        <v>184</v>
      </c>
      <c r="Q117" s="360" t="str">
        <f>IF(AP117=0,"",AP117)</f>
        <v/>
      </c>
      <c r="R117" s="360">
        <f>IF(AQ117=301,"",AQ117)</f>
        <v>211</v>
      </c>
      <c r="S117" s="360" t="str">
        <f>IF(AR117=0,"",AR117)</f>
        <v/>
      </c>
      <c r="T117" s="360">
        <f>IF(AS117=301,"",AS117)</f>
        <v>182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174</v>
      </c>
      <c r="AD117" s="365"/>
      <c r="AE117" s="364">
        <f>ABS(INDEX(AE:AE,MATCH(AE112,$AA:$AA,0)+11)+INDEX(AE:AE,MATCH(AE112,$AA:$AA,0)+12)+INDEX(AE:AE,MATCH(AE112,$AA:$AA,0)+13))</f>
        <v>198</v>
      </c>
      <c r="AF117" s="365"/>
      <c r="AG117" s="364">
        <f>ABS(INDEX(AG:AG,MATCH(AG112,$AA:$AA,0)+11)+INDEX(AG:AG,MATCH(AG112,$AA:$AA,0)+12)+INDEX(AG:AG,MATCH(AG112,$AA:$AA,0)+13))</f>
        <v>178</v>
      </c>
      <c r="AH117" s="365"/>
      <c r="AI117" s="364">
        <f>ABS(INDEX(AI:AI,MATCH(AI112,$AA:$AA,0)+11)+INDEX(AI:AI,MATCH(AI112,$AA:$AA,0)+12)+INDEX(AI:AI,MATCH(AI112,$AA:$AA,0)+13))</f>
        <v>191</v>
      </c>
      <c r="AJ117" s="365"/>
      <c r="AK117" s="364">
        <f>ABS(INDEX(AK:AK,MATCH(AK112,$AA:$AA,0)+11)+INDEX(AK:AK,MATCH(AK112,$AA:$AA,0)+12)+INDEX(AK:AK,MATCH(AK112,$AA:$AA,0)+13))</f>
        <v>226</v>
      </c>
      <c r="AL117" s="365"/>
      <c r="AM117" s="364">
        <f>ABS(INDEX(AM:AM,MATCH(AM112,$AA:$AA,0)+11)+INDEX(AM:AM,MATCH(AM112,$AA:$AA,0)+12)+INDEX(AM:AM,MATCH(AM112,$AA:$AA,0)+13))</f>
        <v>234</v>
      </c>
      <c r="AN117" s="365"/>
      <c r="AO117" s="364">
        <f>ABS(INDEX(AO:AO,MATCH(AO112,$AA:$AA,0)+11)+INDEX(AO:AO,MATCH(AO112,$AA:$AA,0)+12)+INDEX(AO:AO,MATCH(AO112,$AA:$AA,0)+13))</f>
        <v>184</v>
      </c>
      <c r="AP117" s="365"/>
      <c r="AQ117" s="364">
        <f>ABS(INDEX(AQ:AQ,MATCH(AQ112,$AA:$AA,0)+11)+INDEX(AQ:AQ,MATCH(AQ112,$AA:$AA,0)+12)+INDEX(AQ:AQ,MATCH(AQ112,$AA:$AA,0)+13))</f>
        <v>211</v>
      </c>
      <c r="AR117" s="365"/>
      <c r="AS117" s="364">
        <f>ABS(INDEX(AS:AS,MATCH(AS112,$AA:$AA,0)+11)+INDEX(AS:AS,MATCH(AS112,$AA:$AA,0)+12)+INDEX(AS:AS,MATCH(AS112,$AA:$AA,0)+13))</f>
        <v>182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6"/>
        <v>Spieler 4</v>
      </c>
      <c r="C118" s="373" t="str">
        <f t="shared" si="136"/>
        <v/>
      </c>
      <c r="D118" s="360">
        <f>IF(AC118=301,"",AC118)</f>
        <v>181</v>
      </c>
      <c r="E118" s="360" t="str">
        <f>IF(AD118=0,"",AD118)</f>
        <v/>
      </c>
      <c r="F118" s="360">
        <f>IF(AE118=301,"",AE118)</f>
        <v>191</v>
      </c>
      <c r="G118" s="360" t="str">
        <f>IF(AF118=0,"",AF118)</f>
        <v/>
      </c>
      <c r="H118" s="360">
        <f>IF(AG118=301,"",AG118)</f>
        <v>187</v>
      </c>
      <c r="I118" s="360" t="str">
        <f>IF(AH118=0,"",AH118)</f>
        <v/>
      </c>
      <c r="J118" s="360">
        <f>IF(AI118=301,"",AI118)</f>
        <v>258</v>
      </c>
      <c r="K118" s="360" t="str">
        <f>IF(AJ118=0,"",AJ118)</f>
        <v/>
      </c>
      <c r="L118" s="360">
        <f>IF(AK118=301,"",AK118)</f>
        <v>200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177</v>
      </c>
      <c r="Q118" s="360" t="str">
        <f>IF(AP118=0,"",AP118)</f>
        <v/>
      </c>
      <c r="R118" s="360">
        <f>IF(AQ118=301,"",AQ118)</f>
        <v>160</v>
      </c>
      <c r="S118" s="360" t="str">
        <f>IF(AR118=0,"",AR118)</f>
        <v/>
      </c>
      <c r="T118" s="360">
        <f>IF(AS118=301,"",AS118)</f>
        <v>159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181</v>
      </c>
      <c r="AD118" s="365"/>
      <c r="AE118" s="364">
        <f>ABS(INDEX(AE:AE,MATCH(AE112,$AA:$AA,0)+14)+INDEX(AE:AE,MATCH(AE112,$AA:$AA,0)+15)+INDEX(AE:AE,MATCH(AE112,$AA:$AA,0)+16))</f>
        <v>191</v>
      </c>
      <c r="AF118" s="365"/>
      <c r="AG118" s="364">
        <f>ABS(INDEX(AG:AG,MATCH(AG112,$AA:$AA,0)+14)+INDEX(AG:AG,MATCH(AG112,$AA:$AA,0)+15)+INDEX(AG:AG,MATCH(AG112,$AA:$AA,0)+16))</f>
        <v>187</v>
      </c>
      <c r="AH118" s="365"/>
      <c r="AI118" s="364">
        <f>ABS(INDEX(AI:AI,MATCH(AI112,$AA:$AA,0)+14)+INDEX(AI:AI,MATCH(AI112,$AA:$AA,0)+15)+INDEX(AI:AI,MATCH(AI112,$AA:$AA,0)+16))</f>
        <v>258</v>
      </c>
      <c r="AJ118" s="365"/>
      <c r="AK118" s="364">
        <f>ABS(INDEX(AK:AK,MATCH(AK112,$AA:$AA,0)+14)+INDEX(AK:AK,MATCH(AK112,$AA:$AA,0)+15)+INDEX(AK:AK,MATCH(AK112,$AA:$AA,0)+16))</f>
        <v>200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177</v>
      </c>
      <c r="AP118" s="365"/>
      <c r="AQ118" s="364">
        <f>ABS(INDEX(AQ:AQ,MATCH(AQ112,$AA:$AA,0)+14)+INDEX(AQ:AQ,MATCH(AQ112,$AA:$AA,0)+15)+INDEX(AQ:AQ,MATCH(AQ112,$AA:$AA,0)+16))</f>
        <v>160</v>
      </c>
      <c r="AR118" s="365"/>
      <c r="AS118" s="364">
        <f>ABS(INDEX(AS:AS,MATCH(AS112,$AA:$AA,0)+14)+INDEX(AS:AS,MATCH(AS112,$AA:$AA,0)+15)+INDEX(AS:AS,MATCH(AS112,$AA:$AA,0)+16))</f>
        <v>159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6"/>
        <v>Gesamt</v>
      </c>
      <c r="C119" s="345" t="str">
        <f t="shared" si="136"/>
        <v/>
      </c>
      <c r="D119" s="363">
        <f>IF(AC119=1505,"",AC119)</f>
        <v>731</v>
      </c>
      <c r="E119" s="363" t="str">
        <f>IF(AD119=0,"",AD119)</f>
        <v/>
      </c>
      <c r="F119" s="363">
        <f>IF(AE119=1505,"",AE119)</f>
        <v>724</v>
      </c>
      <c r="G119" s="363" t="str">
        <f>IF(AF119=0,"",AF119)</f>
        <v/>
      </c>
      <c r="H119" s="363">
        <f>IF(AG119=1505,"",AG119)</f>
        <v>692</v>
      </c>
      <c r="I119" s="363" t="str">
        <f>IF(AH119=0,"",AH119)</f>
        <v/>
      </c>
      <c r="J119" s="363">
        <f>IF(AI119=1505,"",AI119)</f>
        <v>786</v>
      </c>
      <c r="K119" s="363" t="str">
        <f>IF(AJ119=0,"",AJ119)</f>
        <v/>
      </c>
      <c r="L119" s="363">
        <f>IF(AK119=1505,"",AK119)</f>
        <v>773</v>
      </c>
      <c r="M119" s="363" t="str">
        <f>IF(AL119=0,"",AL119)</f>
        <v/>
      </c>
      <c r="N119" s="363">
        <f>IF(AM119=1505,"",AM119)</f>
        <v>813</v>
      </c>
      <c r="O119" s="363" t="str">
        <f>IF(AN119=0,"",AN119)</f>
        <v/>
      </c>
      <c r="P119" s="363">
        <f>IF(AO119=1505,"",AO119)</f>
        <v>737</v>
      </c>
      <c r="Q119" s="363" t="str">
        <f>IF(AP119=0,"",AP119)</f>
        <v/>
      </c>
      <c r="R119" s="363">
        <f>IF(AQ119=1505,"",AQ119)</f>
        <v>727</v>
      </c>
      <c r="S119" s="363" t="str">
        <f>IF(AR119=0,"",AR119)</f>
        <v/>
      </c>
      <c r="T119" s="363">
        <f>IF(AS119=1505,"",AS119)</f>
        <v>768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731</v>
      </c>
      <c r="AD119" s="345"/>
      <c r="AE119" s="344">
        <f>SUM(AE115:AE118)</f>
        <v>724</v>
      </c>
      <c r="AF119" s="345"/>
      <c r="AG119" s="344">
        <f>SUM(AG115:AG118)</f>
        <v>692</v>
      </c>
      <c r="AH119" s="345"/>
      <c r="AI119" s="344">
        <f>SUM(AI115:AI118)</f>
        <v>786</v>
      </c>
      <c r="AJ119" s="345"/>
      <c r="AK119" s="344">
        <f>SUM(AK115:AK118)</f>
        <v>773</v>
      </c>
      <c r="AL119" s="345"/>
      <c r="AM119" s="344">
        <f>SUM(AM115:AM118)</f>
        <v>813</v>
      </c>
      <c r="AN119" s="345"/>
      <c r="AO119" s="344">
        <f>SUM(AO115:AO118)</f>
        <v>737</v>
      </c>
      <c r="AP119" s="345"/>
      <c r="AQ119" s="344">
        <f>SUM(AQ115:AQ118)</f>
        <v>727</v>
      </c>
      <c r="AR119" s="345"/>
      <c r="AS119" s="344">
        <f>SUM(AS115:AS118)</f>
        <v>768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6">
        <f>IF(AD127="","",AD127)</f>
        <v>1</v>
      </c>
      <c r="F127" s="75">
        <f t="shared" ref="F127:F140" si="137">IF(AE127=0,"",AE127)</f>
        <v>177</v>
      </c>
      <c r="G127" s="346">
        <f>IF(AF127="","",AF127)</f>
        <v>0</v>
      </c>
      <c r="H127" s="75">
        <f t="shared" ref="H127:H140" si="138">IF(AG127=0,"",AG127)</f>
        <v>179</v>
      </c>
      <c r="I127" s="346">
        <f>IF(AH127="","",AH127)</f>
        <v>1</v>
      </c>
      <c r="J127" s="75">
        <f t="shared" ref="J127:J140" si="139">IF(AI127=0,"",AI127)</f>
        <v>167</v>
      </c>
      <c r="K127" s="346">
        <f>IF(AJ127="","",AJ127)</f>
        <v>0</v>
      </c>
      <c r="L127" s="75">
        <f t="shared" ref="L127:L140" si="140">IF(AK127=0,"",AK127)</f>
        <v>190</v>
      </c>
      <c r="M127" s="346">
        <f>IF(AL127="","",AL127)</f>
        <v>0</v>
      </c>
      <c r="N127" s="75">
        <f>IF(AM127=0,"",AM127)</f>
        <v>165</v>
      </c>
      <c r="O127" s="346">
        <f>IF(AN127="","",AN127)</f>
        <v>1</v>
      </c>
      <c r="P127" s="75">
        <f t="shared" ref="P127:P140" si="141">IF(AO127=0,"",AO127)</f>
        <v>179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1</v>
      </c>
      <c r="V127" s="75">
        <f t="shared" ref="V127:V140" si="144">IF(AU127=0,"",AU127)</f>
        <v>1237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">
      <c r="A128" s="375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188</v>
      </c>
      <c r="S128" s="347"/>
      <c r="T128" s="78">
        <f t="shared" si="143"/>
        <v>155</v>
      </c>
      <c r="U128" s="347"/>
      <c r="V128" s="78">
        <f t="shared" si="144"/>
        <v>343</v>
      </c>
      <c r="W128" s="347"/>
      <c r="Z128" s="350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25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">
      <c r="A130" s="374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6">
        <f>IF(AD130="","",AD130)</f>
        <v>0</v>
      </c>
      <c r="F130" s="75">
        <f t="shared" si="137"/>
        <v>158</v>
      </c>
      <c r="G130" s="346">
        <f>IF(AF130="","",AF130)</f>
        <v>0</v>
      </c>
      <c r="H130" s="75">
        <f t="shared" si="138"/>
        <v>185</v>
      </c>
      <c r="I130" s="346">
        <f>IF(AH130="","",AH130)</f>
        <v>0</v>
      </c>
      <c r="J130" s="75">
        <f t="shared" si="139"/>
        <v>182</v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>
        <f t="shared" si="157"/>
        <v>155</v>
      </c>
      <c r="O130" s="346">
        <f>IF(AN130="","",AN130)</f>
        <v>0</v>
      </c>
      <c r="P130" s="75">
        <f t="shared" si="141"/>
        <v>212</v>
      </c>
      <c r="Q130" s="346">
        <f>IF(AP130="","",AP130)</f>
        <v>1</v>
      </c>
      <c r="R130" s="75">
        <f t="shared" si="142"/>
        <v>200</v>
      </c>
      <c r="S130" s="346">
        <f>IF(AR130="","",AR130)</f>
        <v>0</v>
      </c>
      <c r="T130" s="75">
        <f t="shared" si="143"/>
        <v>138</v>
      </c>
      <c r="U130" s="346">
        <f>IF(AT130="","",AT130)</f>
        <v>0</v>
      </c>
      <c r="V130" s="75">
        <f t="shared" si="144"/>
        <v>1397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">
      <c r="A131" s="375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>
        <f t="shared" si="140"/>
        <v>157</v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157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25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6">
        <f>IF(AD133="","",AD133)</f>
        <v>0</v>
      </c>
      <c r="F133" s="75">
        <f t="shared" si="137"/>
        <v>198</v>
      </c>
      <c r="G133" s="346">
        <f>IF(AF133="","",AF133)</f>
        <v>1</v>
      </c>
      <c r="H133" s="75">
        <f t="shared" si="138"/>
        <v>180</v>
      </c>
      <c r="I133" s="346">
        <f>IF(AH133="","",AH133)</f>
        <v>0</v>
      </c>
      <c r="J133" s="75">
        <f t="shared" si="139"/>
        <v>196</v>
      </c>
      <c r="K133" s="346">
        <f>IF(AJ133="","",AJ133)</f>
        <v>1</v>
      </c>
      <c r="L133" s="75">
        <f t="shared" si="140"/>
        <v>180</v>
      </c>
      <c r="M133" s="346">
        <f>IF(AL133="","",AL133)</f>
        <v>0</v>
      </c>
      <c r="N133" s="75">
        <f t="shared" si="157"/>
        <v>221</v>
      </c>
      <c r="O133" s="346">
        <f>IF(AN133="","",AN133)</f>
        <v>1</v>
      </c>
      <c r="P133" s="75">
        <f t="shared" si="141"/>
        <v>187</v>
      </c>
      <c r="Q133" s="346">
        <f>IF(AP133="","",AP133)</f>
        <v>0</v>
      </c>
      <c r="R133" s="75">
        <f t="shared" si="142"/>
        <v>171</v>
      </c>
      <c r="S133" s="346">
        <f>IF(AR133="","",AR133)</f>
        <v>0</v>
      </c>
      <c r="T133" s="75">
        <f t="shared" si="143"/>
        <v>168</v>
      </c>
      <c r="U133" s="346">
        <f>IF(AT133="","",AT133)</f>
        <v>0</v>
      </c>
      <c r="V133" s="75">
        <f t="shared" si="144"/>
        <v>1655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25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6">
        <f>IF(AD136="","",AD136)</f>
        <v>0</v>
      </c>
      <c r="F136" s="75">
        <f t="shared" si="137"/>
        <v>191</v>
      </c>
      <c r="G136" s="346">
        <f>IF(AF136="","",AF136)</f>
        <v>0</v>
      </c>
      <c r="H136" s="75">
        <f t="shared" si="138"/>
        <v>162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>
        <f t="shared" si="140"/>
        <v>208</v>
      </c>
      <c r="M136" s="346">
        <f>IF(AL136="","",AL136)</f>
        <v>0</v>
      </c>
      <c r="N136" s="75">
        <f t="shared" si="157"/>
        <v>211</v>
      </c>
      <c r="O136" s="346">
        <f>IF(AN136="","",AN136)</f>
        <v>0</v>
      </c>
      <c r="P136" s="75">
        <f t="shared" si="141"/>
        <v>221</v>
      </c>
      <c r="Q136" s="346">
        <f>IF(AP136="","",AP136)</f>
        <v>1</v>
      </c>
      <c r="R136" s="75">
        <f t="shared" si="142"/>
        <v>180</v>
      </c>
      <c r="S136" s="346">
        <f>IF(AR136="","",AR136)</f>
        <v>1</v>
      </c>
      <c r="T136" s="75">
        <f t="shared" si="143"/>
        <v>156</v>
      </c>
      <c r="U136" s="346">
        <f>IF(AT136="","",AT136)</f>
        <v>0</v>
      </c>
      <c r="V136" s="75">
        <f t="shared" si="144"/>
        <v>1697</v>
      </c>
      <c r="W136" s="346">
        <f>IF(AV136="","",AV136)</f>
        <v>2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6" t="str">
        <f t="shared" si="168"/>
        <v>BC Comet Nürnberg</v>
      </c>
      <c r="E143" s="357" t="str">
        <f t="shared" si="168"/>
        <v/>
      </c>
      <c r="F143" s="356" t="str">
        <f t="shared" si="168"/>
        <v>SG DJK Rimpar</v>
      </c>
      <c r="G143" s="357" t="str">
        <f t="shared" si="168"/>
        <v/>
      </c>
      <c r="H143" s="356" t="str">
        <f t="shared" si="168"/>
        <v>SG Rottendorf 1</v>
      </c>
      <c r="I143" s="357" t="str">
        <f t="shared" si="168"/>
        <v/>
      </c>
      <c r="J143" s="356" t="str">
        <f t="shared" si="168"/>
        <v>Bowlinghaus Bamberg 1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BC EMAX Unterföhring 2</v>
      </c>
      <c r="O143" s="357" t="str">
        <f t="shared" si="169"/>
        <v/>
      </c>
      <c r="P143" s="356" t="str">
        <f t="shared" si="169"/>
        <v>BK München 3</v>
      </c>
      <c r="Q143" s="357" t="str">
        <f t="shared" si="169"/>
        <v/>
      </c>
      <c r="R143" s="356" t="str">
        <f t="shared" si="169"/>
        <v>Bajuwaren München 1</v>
      </c>
      <c r="S143" s="357" t="str">
        <f t="shared" si="169"/>
        <v/>
      </c>
      <c r="T143" s="356" t="str">
        <f t="shared" si="169"/>
        <v>Schanzer Ingolstadt 1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BC Comet Nürnberg</v>
      </c>
      <c r="AD143" s="357"/>
      <c r="AE143" s="356" t="str">
        <f>VLOOKUP(AE142,Schlüssel!$A$5:$K$14,2)</f>
        <v>SG DJK Rimpar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Bowlinghaus Bamberg 1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Bajuwaren München 1</v>
      </c>
      <c r="AR143" s="357"/>
      <c r="AS143" s="356" t="str">
        <f>VLOOKUP(AS142,Schlüssel!$A$5:$K$14,2)</f>
        <v>Schanzer Ingolstadt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164</v>
      </c>
      <c r="E145" s="360" t="str">
        <f>IF(AD145=0,"",AD145)</f>
        <v/>
      </c>
      <c r="F145" s="360">
        <f>IF(AE145=301,"",AE145)</f>
        <v>192</v>
      </c>
      <c r="G145" s="360" t="str">
        <f>IF(AF145=0,"",AF145)</f>
        <v/>
      </c>
      <c r="H145" s="360">
        <f>IF(AG145=301,"",AG145)</f>
        <v>167</v>
      </c>
      <c r="I145" s="360" t="str">
        <f>IF(AH145=0,"",AH145)</f>
        <v/>
      </c>
      <c r="J145" s="360">
        <f>IF(AI145=301,"",AI145)</f>
        <v>188</v>
      </c>
      <c r="K145" s="360" t="str">
        <f>IF(AJ145=0,"",AJ145)</f>
        <v/>
      </c>
      <c r="L145" s="360">
        <f>IF(AK145=301,"",AK145)</f>
        <v>216</v>
      </c>
      <c r="M145" s="360" t="str">
        <f>IF(AL145=0,"",AL145)</f>
        <v/>
      </c>
      <c r="N145" s="360">
        <f>IF(AM145=301,"",AM145)</f>
        <v>155</v>
      </c>
      <c r="O145" s="360" t="str">
        <f>IF(AN145=0,"",AN145)</f>
        <v/>
      </c>
      <c r="P145" s="360">
        <f>IF(AO145=301,"",AO145)</f>
        <v>184</v>
      </c>
      <c r="Q145" s="360" t="str">
        <f>IF(AP145=0,"",AP145)</f>
        <v/>
      </c>
      <c r="R145" s="360">
        <f>IF(AQ145=301,"",AQ145)</f>
        <v>200</v>
      </c>
      <c r="S145" s="360" t="str">
        <f>IF(AR145=0,"",AR145)</f>
        <v/>
      </c>
      <c r="T145" s="360">
        <f>IF(AS145=301,"",AS145)</f>
        <v>148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164</v>
      </c>
      <c r="AD145" s="367"/>
      <c r="AE145" s="366">
        <f>ABS(INDEX(AE:AE,MATCH(AE142,$AA:$AA,0)+5)+INDEX(AE:AE,MATCH(AE142,$AA:$AA,0)+6)+INDEX(AE:AE,MATCH(AE142,$AA:$AA,0)+7))</f>
        <v>192</v>
      </c>
      <c r="AF145" s="367"/>
      <c r="AG145" s="366">
        <f>ABS(INDEX(AG:AG,MATCH(AG142,$AA:$AA,0)+5)+INDEX(AG:AG,MATCH(AG142,$AA:$AA,0)+6)+INDEX(AG:AG,MATCH(AG142,$AA:$AA,0)+7))</f>
        <v>167</v>
      </c>
      <c r="AH145" s="367"/>
      <c r="AI145" s="366">
        <f>ABS(INDEX(AI:AI,MATCH(AI142,$AA:$AA,0)+5)+INDEX(AI:AI,MATCH(AI142,$AA:$AA,0)+6)+INDEX(AI:AI,MATCH(AI142,$AA:$AA,0)+7))</f>
        <v>188</v>
      </c>
      <c r="AJ145" s="367"/>
      <c r="AK145" s="366">
        <f>ABS(INDEX(AK:AK,MATCH(AK142,$AA:$AA,0)+5)+INDEX(AK:AK,MATCH(AK142,$AA:$AA,0)+6)+INDEX(AK:AK,MATCH(AK142,$AA:$AA,0)+7))</f>
        <v>216</v>
      </c>
      <c r="AL145" s="367"/>
      <c r="AM145" s="366">
        <f>ABS(INDEX(AM:AM,MATCH(AM142,$AA:$AA,0)+5)+INDEX(AM:AM,MATCH(AM142,$AA:$AA,0)+6)+INDEX(AM:AM,MATCH(AM142,$AA:$AA,0)+7))</f>
        <v>155</v>
      </c>
      <c r="AN145" s="367"/>
      <c r="AO145" s="366">
        <f>ABS(INDEX(AO:AO,MATCH(AO142,$AA:$AA,0)+5)+INDEX(AO:AO,MATCH(AO142,$AA:$AA,0)+6)+INDEX(AO:AO,MATCH(AO142,$AA:$AA,0)+7))</f>
        <v>184</v>
      </c>
      <c r="AP145" s="367"/>
      <c r="AQ145" s="366">
        <f>ABS(INDEX(AQ:AQ,MATCH(AQ142,$AA:$AA,0)+5)+INDEX(AQ:AQ,MATCH(AQ142,$AA:$AA,0)+6)+INDEX(AQ:AQ,MATCH(AQ142,$AA:$AA,0)+7))</f>
        <v>200</v>
      </c>
      <c r="AR145" s="367"/>
      <c r="AS145" s="366">
        <f>ABS(INDEX(AS:AS,MATCH(AS142,$AA:$AA,0)+5)+INDEX(AS:AS,MATCH(AS142,$AA:$AA,0)+6)+INDEX(AS:AS,MATCH(AS142,$AA:$AA,0)+7))</f>
        <v>148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0"/>
        <v>Spieler 2</v>
      </c>
      <c r="C146" s="373" t="str">
        <f t="shared" si="170"/>
        <v/>
      </c>
      <c r="D146" s="360">
        <f>IF(AC146=301,"",AC146)</f>
        <v>183</v>
      </c>
      <c r="E146" s="360" t="str">
        <f>IF(AD146=0,"",AD146)</f>
        <v/>
      </c>
      <c r="F146" s="360">
        <f>IF(AE146=301,"",AE146)</f>
        <v>198</v>
      </c>
      <c r="G146" s="360" t="str">
        <f>IF(AF146=0,"",AF146)</f>
        <v/>
      </c>
      <c r="H146" s="360">
        <f>IF(AG146=301,"",AG146)</f>
        <v>216</v>
      </c>
      <c r="I146" s="360" t="str">
        <f>IF(AH146=0,"",AH146)</f>
        <v/>
      </c>
      <c r="J146" s="360">
        <f>IF(AI146=301,"",AI146)</f>
        <v>180</v>
      </c>
      <c r="K146" s="360" t="str">
        <f>IF(AJ146=0,"",AJ146)</f>
        <v/>
      </c>
      <c r="L146" s="360">
        <f>IF(AK146=301,"",AK146)</f>
        <v>174</v>
      </c>
      <c r="M146" s="360" t="str">
        <f>IF(AL146=0,"",AL146)</f>
        <v/>
      </c>
      <c r="N146" s="360">
        <f>IF(AM146=301,"",AM146)</f>
        <v>198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212</v>
      </c>
      <c r="S146" s="360" t="str">
        <f>IF(AR146=0,"",AR146)</f>
        <v/>
      </c>
      <c r="T146" s="360">
        <f>IF(AS146=301,"",AS146)</f>
        <v>167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183</v>
      </c>
      <c r="AD146" s="365"/>
      <c r="AE146" s="364">
        <f>ABS(INDEX(AE:AE,MATCH(AE142,$AA:$AA,0)+8)+INDEX(AE:AE,MATCH(AE142,$AA:$AA,0)+9)+INDEX(AE:AE,MATCH(AE142,$AA:$AA,0)+10))</f>
        <v>198</v>
      </c>
      <c r="AF146" s="365"/>
      <c r="AG146" s="364">
        <f>ABS(INDEX(AG:AG,MATCH(AG142,$AA:$AA,0)+8)+INDEX(AG:AG,MATCH(AG142,$AA:$AA,0)+9)+INDEX(AG:AG,MATCH(AG142,$AA:$AA,0)+10))</f>
        <v>216</v>
      </c>
      <c r="AH146" s="365"/>
      <c r="AI146" s="364">
        <f>ABS(INDEX(AI:AI,MATCH(AI142,$AA:$AA,0)+8)+INDEX(AI:AI,MATCH(AI142,$AA:$AA,0)+9)+INDEX(AI:AI,MATCH(AI142,$AA:$AA,0)+10))</f>
        <v>180</v>
      </c>
      <c r="AJ146" s="365"/>
      <c r="AK146" s="364">
        <f>ABS(INDEX(AK:AK,MATCH(AK142,$AA:$AA,0)+8)+INDEX(AK:AK,MATCH(AK142,$AA:$AA,0)+9)+INDEX(AK:AK,MATCH(AK142,$AA:$AA,0)+10))</f>
        <v>174</v>
      </c>
      <c r="AL146" s="365"/>
      <c r="AM146" s="364">
        <f>ABS(INDEX(AM:AM,MATCH(AM142,$AA:$AA,0)+8)+INDEX(AM:AM,MATCH(AM142,$AA:$AA,0)+9)+INDEX(AM:AM,MATCH(AM142,$AA:$AA,0)+10))</f>
        <v>198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212</v>
      </c>
      <c r="AR146" s="365"/>
      <c r="AS146" s="364">
        <f>ABS(INDEX(AS:AS,MATCH(AS142,$AA:$AA,0)+8)+INDEX(AS:AS,MATCH(AS142,$AA:$AA,0)+9)+INDEX(AS:AS,MATCH(AS142,$AA:$AA,0)+10))</f>
        <v>167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0"/>
        <v>Spieler 3</v>
      </c>
      <c r="C147" s="373" t="str">
        <f t="shared" si="170"/>
        <v/>
      </c>
      <c r="D147" s="360">
        <f>IF(AC147=301,"",AC147)</f>
        <v>221</v>
      </c>
      <c r="E147" s="360" t="str">
        <f>IF(AD147=0,"",AD147)</f>
        <v/>
      </c>
      <c r="F147" s="360">
        <f>IF(AE147=301,"",AE147)</f>
        <v>191</v>
      </c>
      <c r="G147" s="360" t="str">
        <f>IF(AF147=0,"",AF147)</f>
        <v/>
      </c>
      <c r="H147" s="360">
        <f>IF(AG147=301,"",AG147)</f>
        <v>182</v>
      </c>
      <c r="I147" s="360" t="str">
        <f>IF(AH147=0,"",AH147)</f>
        <v/>
      </c>
      <c r="J147" s="360">
        <f>IF(AI147=301,"",AI147)</f>
        <v>193</v>
      </c>
      <c r="K147" s="360" t="str">
        <f>IF(AJ147=0,"",AJ147)</f>
        <v/>
      </c>
      <c r="L147" s="360">
        <f>IF(AK147=301,"",AK147)</f>
        <v>212</v>
      </c>
      <c r="M147" s="360" t="str">
        <f>IF(AL147=0,"",AL147)</f>
        <v/>
      </c>
      <c r="N147" s="360">
        <f>IF(AM147=301,"",AM147)</f>
        <v>186</v>
      </c>
      <c r="O147" s="360" t="str">
        <f>IF(AN147=0,"",AN147)</f>
        <v/>
      </c>
      <c r="P147" s="360">
        <f>IF(AO147=301,"",AO147)</f>
        <v>244</v>
      </c>
      <c r="Q147" s="360" t="str">
        <f>IF(AP147=0,"",AP147)</f>
        <v/>
      </c>
      <c r="R147" s="360">
        <f>IF(AQ147=301,"",AQ147)</f>
        <v>174</v>
      </c>
      <c r="S147" s="360" t="str">
        <f>IF(AR147=0,"",AR147)</f>
        <v/>
      </c>
      <c r="T147" s="360">
        <f>IF(AS147=301,"",AS147)</f>
        <v>178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221</v>
      </c>
      <c r="AD147" s="365"/>
      <c r="AE147" s="364">
        <f>ABS(INDEX(AE:AE,MATCH(AE142,$AA:$AA,0)+11)+INDEX(AE:AE,MATCH(AE142,$AA:$AA,0)+12)+INDEX(AE:AE,MATCH(AE142,$AA:$AA,0)+13))</f>
        <v>191</v>
      </c>
      <c r="AF147" s="365"/>
      <c r="AG147" s="364">
        <f>ABS(INDEX(AG:AG,MATCH(AG142,$AA:$AA,0)+11)+INDEX(AG:AG,MATCH(AG142,$AA:$AA,0)+12)+INDEX(AG:AG,MATCH(AG142,$AA:$AA,0)+13))</f>
        <v>182</v>
      </c>
      <c r="AH147" s="365"/>
      <c r="AI147" s="364">
        <f>ABS(INDEX(AI:AI,MATCH(AI142,$AA:$AA,0)+11)+INDEX(AI:AI,MATCH(AI142,$AA:$AA,0)+12)+INDEX(AI:AI,MATCH(AI142,$AA:$AA,0)+13))</f>
        <v>193</v>
      </c>
      <c r="AJ147" s="365"/>
      <c r="AK147" s="364">
        <f>ABS(INDEX(AK:AK,MATCH(AK142,$AA:$AA,0)+11)+INDEX(AK:AK,MATCH(AK142,$AA:$AA,0)+12)+INDEX(AK:AK,MATCH(AK142,$AA:$AA,0)+13))</f>
        <v>212</v>
      </c>
      <c r="AL147" s="365"/>
      <c r="AM147" s="364">
        <f>ABS(INDEX(AM:AM,MATCH(AM142,$AA:$AA,0)+11)+INDEX(AM:AM,MATCH(AM142,$AA:$AA,0)+12)+INDEX(AM:AM,MATCH(AM142,$AA:$AA,0)+13))</f>
        <v>186</v>
      </c>
      <c r="AN147" s="365"/>
      <c r="AO147" s="364">
        <f>ABS(INDEX(AO:AO,MATCH(AO142,$AA:$AA,0)+11)+INDEX(AO:AO,MATCH(AO142,$AA:$AA,0)+12)+INDEX(AO:AO,MATCH(AO142,$AA:$AA,0)+13))</f>
        <v>244</v>
      </c>
      <c r="AP147" s="365"/>
      <c r="AQ147" s="364">
        <f>ABS(INDEX(AQ:AQ,MATCH(AQ142,$AA:$AA,0)+11)+INDEX(AQ:AQ,MATCH(AQ142,$AA:$AA,0)+12)+INDEX(AQ:AQ,MATCH(AQ142,$AA:$AA,0)+13))</f>
        <v>174</v>
      </c>
      <c r="AR147" s="365"/>
      <c r="AS147" s="364">
        <f>ABS(INDEX(AS:AS,MATCH(AS142,$AA:$AA,0)+11)+INDEX(AS:AS,MATCH(AS142,$AA:$AA,0)+12)+INDEX(AS:AS,MATCH(AS142,$AA:$AA,0)+13))</f>
        <v>178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0"/>
        <v>Spieler 4</v>
      </c>
      <c r="C148" s="373" t="str">
        <f t="shared" si="170"/>
        <v/>
      </c>
      <c r="D148" s="360">
        <f>IF(AC148=301,"",AC148)</f>
        <v>215</v>
      </c>
      <c r="E148" s="360" t="str">
        <f>IF(AD148=0,"",AD148)</f>
        <v/>
      </c>
      <c r="F148" s="360">
        <f>IF(AE148=301,"",AE148)</f>
        <v>212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216</v>
      </c>
      <c r="K148" s="360" t="str">
        <f>IF(AJ148=0,"",AJ148)</f>
        <v/>
      </c>
      <c r="L148" s="360">
        <f>IF(AK148=301,"",AK148)</f>
        <v>222</v>
      </c>
      <c r="M148" s="360" t="str">
        <f>IF(AL148=0,"",AL148)</f>
        <v/>
      </c>
      <c r="N148" s="360">
        <f>IF(AM148=301,"",AM148)</f>
        <v>221</v>
      </c>
      <c r="O148" s="360" t="str">
        <f>IF(AN148=0,"",AN148)</f>
        <v/>
      </c>
      <c r="P148" s="360">
        <f>IF(AO148=301,"",AO148)</f>
        <v>195</v>
      </c>
      <c r="Q148" s="360" t="str">
        <f>IF(AP148=0,"",AP148)</f>
        <v/>
      </c>
      <c r="R148" s="360">
        <f>IF(AQ148=301,"",AQ148)</f>
        <v>167</v>
      </c>
      <c r="S148" s="360" t="str">
        <f>IF(AR148=0,"",AR148)</f>
        <v/>
      </c>
      <c r="T148" s="360">
        <f>IF(AS148=301,"",AS148)</f>
        <v>209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215</v>
      </c>
      <c r="AD148" s="365"/>
      <c r="AE148" s="364">
        <f>ABS(INDEX(AE:AE,MATCH(AE142,$AA:$AA,0)+14)+INDEX(AE:AE,MATCH(AE142,$AA:$AA,0)+15)+INDEX(AE:AE,MATCH(AE142,$AA:$AA,0)+16))</f>
        <v>212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216</v>
      </c>
      <c r="AJ148" s="365"/>
      <c r="AK148" s="364">
        <f>ABS(INDEX(AK:AK,MATCH(AK142,$AA:$AA,0)+14)+INDEX(AK:AK,MATCH(AK142,$AA:$AA,0)+15)+INDEX(AK:AK,MATCH(AK142,$AA:$AA,0)+16))</f>
        <v>222</v>
      </c>
      <c r="AL148" s="365"/>
      <c r="AM148" s="364">
        <f>ABS(INDEX(AM:AM,MATCH(AM142,$AA:$AA,0)+14)+INDEX(AM:AM,MATCH(AM142,$AA:$AA,0)+15)+INDEX(AM:AM,MATCH(AM142,$AA:$AA,0)+16))</f>
        <v>221</v>
      </c>
      <c r="AN148" s="365"/>
      <c r="AO148" s="364">
        <f>ABS(INDEX(AO:AO,MATCH(AO142,$AA:$AA,0)+14)+INDEX(AO:AO,MATCH(AO142,$AA:$AA,0)+15)+INDEX(AO:AO,MATCH(AO142,$AA:$AA,0)+16))</f>
        <v>195</v>
      </c>
      <c r="AP148" s="365"/>
      <c r="AQ148" s="364">
        <f>ABS(INDEX(AQ:AQ,MATCH(AQ142,$AA:$AA,0)+14)+INDEX(AQ:AQ,MATCH(AQ142,$AA:$AA,0)+15)+INDEX(AQ:AQ,MATCH(AQ142,$AA:$AA,0)+16))</f>
        <v>167</v>
      </c>
      <c r="AR148" s="365"/>
      <c r="AS148" s="364">
        <f>ABS(INDEX(AS:AS,MATCH(AS142,$AA:$AA,0)+14)+INDEX(AS:AS,MATCH(AS142,$AA:$AA,0)+15)+INDEX(AS:AS,MATCH(AS142,$AA:$AA,0)+16))</f>
        <v>209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0"/>
        <v>Gesamt</v>
      </c>
      <c r="C149" s="345" t="str">
        <f t="shared" si="170"/>
        <v/>
      </c>
      <c r="D149" s="363">
        <f>IF(AC149=1505,"",AC149)</f>
        <v>783</v>
      </c>
      <c r="E149" s="363" t="str">
        <f>IF(AD149=0,"",AD149)</f>
        <v/>
      </c>
      <c r="F149" s="363">
        <f>IF(AE149=1505,"",AE149)</f>
        <v>793</v>
      </c>
      <c r="G149" s="363" t="str">
        <f>IF(AF149=0,"",AF149)</f>
        <v/>
      </c>
      <c r="H149" s="363">
        <f>IF(AG149=1505,"",AG149)</f>
        <v>755</v>
      </c>
      <c r="I149" s="363" t="str">
        <f>IF(AH149=0,"",AH149)</f>
        <v/>
      </c>
      <c r="J149" s="363">
        <f>IF(AI149=1505,"",AI149)</f>
        <v>777</v>
      </c>
      <c r="K149" s="363" t="str">
        <f>IF(AJ149=0,"",AJ149)</f>
        <v/>
      </c>
      <c r="L149" s="363">
        <f>IF(AK149=1505,"",AK149)</f>
        <v>824</v>
      </c>
      <c r="M149" s="363" t="str">
        <f>IF(AL149=0,"",AL149)</f>
        <v/>
      </c>
      <c r="N149" s="363">
        <f>IF(AM149=1505,"",AM149)</f>
        <v>760</v>
      </c>
      <c r="O149" s="363" t="str">
        <f>IF(AN149=0,"",AN149)</f>
        <v/>
      </c>
      <c r="P149" s="363">
        <f>IF(AO149=1505,"",AO149)</f>
        <v>803</v>
      </c>
      <c r="Q149" s="363" t="str">
        <f>IF(AP149=0,"",AP149)</f>
        <v/>
      </c>
      <c r="R149" s="363">
        <f>IF(AQ149=1505,"",AQ149)</f>
        <v>753</v>
      </c>
      <c r="S149" s="363" t="str">
        <f>IF(AR149=0,"",AR149)</f>
        <v/>
      </c>
      <c r="T149" s="363">
        <f>IF(AS149=1505,"",AS149)</f>
        <v>702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783</v>
      </c>
      <c r="AD149" s="345"/>
      <c r="AE149" s="344">
        <f>SUM(AE145:AE148)</f>
        <v>793</v>
      </c>
      <c r="AF149" s="345"/>
      <c r="AG149" s="344">
        <f>SUM(AG145:AG148)</f>
        <v>755</v>
      </c>
      <c r="AH149" s="345"/>
      <c r="AI149" s="344">
        <f>SUM(AI145:AI148)</f>
        <v>777</v>
      </c>
      <c r="AJ149" s="345"/>
      <c r="AK149" s="344">
        <f>SUM(AK145:AK148)</f>
        <v>824</v>
      </c>
      <c r="AL149" s="345"/>
      <c r="AM149" s="344">
        <f>SUM(AM145:AM148)</f>
        <v>760</v>
      </c>
      <c r="AN149" s="345"/>
      <c r="AO149" s="344">
        <f>SUM(AO145:AO148)</f>
        <v>803</v>
      </c>
      <c r="AP149" s="345"/>
      <c r="AQ149" s="344">
        <f>SUM(AQ145:AQ148)</f>
        <v>753</v>
      </c>
      <c r="AR149" s="345"/>
      <c r="AS149" s="344">
        <f>SUM(AS145:AS148)</f>
        <v>702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6">
        <f>IF(AD157="","",AD157)</f>
        <v>0</v>
      </c>
      <c r="F157" s="75">
        <f t="shared" ref="F157:F170" si="171">IF(AE157=0,"",AE157)</f>
        <v>182</v>
      </c>
      <c r="G157" s="346">
        <f>IF(AF157="","",AF157)</f>
        <v>1</v>
      </c>
      <c r="H157" s="75">
        <f t="shared" ref="H157:H170" si="172">IF(AG157=0,"",AG157)</f>
        <v>167</v>
      </c>
      <c r="I157" s="346">
        <f>IF(AH157="","",AH157)</f>
        <v>0</v>
      </c>
      <c r="J157" s="75">
        <f t="shared" ref="J157:J170" si="173">IF(AI157=0,"",AI157)</f>
        <v>213</v>
      </c>
      <c r="K157" s="346">
        <f>IF(AJ157="","",AJ157)</f>
        <v>1</v>
      </c>
      <c r="L157" s="75">
        <f t="shared" ref="L157:L170" si="174">IF(AK157=0,"",AK157)</f>
        <v>158</v>
      </c>
      <c r="M157" s="346">
        <f>IF(AL157="","",AL157)</f>
        <v>0</v>
      </c>
      <c r="N157" s="75">
        <f>IF(AM157=0,"",AM157)</f>
        <v>151</v>
      </c>
      <c r="O157" s="346">
        <f>IF(AN157="","",AN157)</f>
        <v>0</v>
      </c>
      <c r="P157" s="75">
        <f t="shared" ref="P157:P170" si="175">IF(AO157=0,"",AO157)</f>
        <v>224</v>
      </c>
      <c r="Q157" s="346">
        <f>IF(AP157="","",AP157)</f>
        <v>1</v>
      </c>
      <c r="R157" s="75">
        <f t="shared" ref="R157:R170" si="176">IF(AQ157=0,"",AQ157)</f>
        <v>185</v>
      </c>
      <c r="S157" s="346">
        <f>IF(AR157="","",AR157)</f>
        <v>1</v>
      </c>
      <c r="T157" s="75">
        <f t="shared" ref="T157:T170" si="177">IF(AS157=0,"",AS157)</f>
        <v>190</v>
      </c>
      <c r="U157" s="346">
        <f>IF(AT157="","",AT157)</f>
        <v>0</v>
      </c>
      <c r="V157" s="75">
        <f t="shared" ref="V157:V170" si="178">IF(AU157=0,"",AU157)</f>
        <v>1642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25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6">
        <f>IF(AD160="","",AD160)</f>
        <v>1</v>
      </c>
      <c r="F160" s="75">
        <f t="shared" si="171"/>
        <v>182</v>
      </c>
      <c r="G160" s="346">
        <f>IF(AF160="","",AF160)</f>
        <v>0</v>
      </c>
      <c r="H160" s="75">
        <f t="shared" si="172"/>
        <v>216</v>
      </c>
      <c r="I160" s="346">
        <f>IF(AH160="","",AH160)</f>
        <v>1</v>
      </c>
      <c r="J160" s="75">
        <f t="shared" si="173"/>
        <v>182</v>
      </c>
      <c r="K160" s="346">
        <f>IF(AJ160="","",AJ160)</f>
        <v>0</v>
      </c>
      <c r="L160" s="75">
        <f t="shared" si="174"/>
        <v>210</v>
      </c>
      <c r="M160" s="346">
        <f>IF(AL160="","",AL160)</f>
        <v>0</v>
      </c>
      <c r="N160" s="75">
        <f t="shared" si="191"/>
        <v>225</v>
      </c>
      <c r="O160" s="346">
        <f>IF(AN160="","",AN160)</f>
        <v>0</v>
      </c>
      <c r="P160" s="75">
        <f t="shared" si="175"/>
        <v>159</v>
      </c>
      <c r="Q160" s="346">
        <f>IF(AP160="","",AP160)</f>
        <v>0</v>
      </c>
      <c r="R160" s="75">
        <f t="shared" si="176"/>
        <v>168</v>
      </c>
      <c r="S160" s="346">
        <f>IF(AR160="","",AR160)</f>
        <v>0</v>
      </c>
      <c r="T160" s="75">
        <f t="shared" si="177"/>
        <v>210</v>
      </c>
      <c r="U160" s="346">
        <f>IF(AT160="","",AT160)</f>
        <v>1</v>
      </c>
      <c r="V160" s="75">
        <f t="shared" si="178"/>
        <v>1756</v>
      </c>
      <c r="W160" s="346">
        <f>IF(AV160="","",AV160)</f>
        <v>3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25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">
      <c r="A163" s="374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6">
        <f>IF(AD163="","",AD163)</f>
        <v>0</v>
      </c>
      <c r="F163" s="75">
        <f t="shared" si="171"/>
        <v>191</v>
      </c>
      <c r="G163" s="346">
        <f>IF(AF163="","",AF163)</f>
        <v>0</v>
      </c>
      <c r="H163" s="75">
        <f t="shared" si="172"/>
        <v>182</v>
      </c>
      <c r="I163" s="346">
        <f>IF(AH163="","",AH163)</f>
        <v>1</v>
      </c>
      <c r="J163" s="75">
        <f t="shared" si="173"/>
        <v>190</v>
      </c>
      <c r="K163" s="346">
        <f>IF(AJ163="","",AJ163)</f>
        <v>1</v>
      </c>
      <c r="L163" s="75">
        <f t="shared" si="174"/>
        <v>150</v>
      </c>
      <c r="M163" s="346">
        <f>IF(AL163="","",AL163)</f>
        <v>0</v>
      </c>
      <c r="N163" s="75">
        <f t="shared" si="191"/>
        <v>171</v>
      </c>
      <c r="O163" s="346">
        <f>IF(AN163="","",AN163)</f>
        <v>0</v>
      </c>
      <c r="P163" s="75">
        <f t="shared" si="175"/>
        <v>139</v>
      </c>
      <c r="Q163" s="346">
        <f>IF(AP163="","",AP163)</f>
        <v>0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1197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">
      <c r="A164" s="375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>
        <f t="shared" si="176"/>
        <v>171</v>
      </c>
      <c r="S164" s="347"/>
      <c r="T164" s="78">
        <f t="shared" si="177"/>
        <v>190</v>
      </c>
      <c r="U164" s="347"/>
      <c r="V164" s="78">
        <f t="shared" si="178"/>
        <v>361</v>
      </c>
      <c r="W164" s="347"/>
      <c r="Z164" s="350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25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6">
        <f>IF(AD166="","",AD166)</f>
        <v>1</v>
      </c>
      <c r="F166" s="75">
        <f t="shared" si="171"/>
        <v>198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173</v>
      </c>
      <c r="K166" s="346">
        <f>IF(AJ166="","",AJ166)</f>
        <v>0</v>
      </c>
      <c r="L166" s="75">
        <f t="shared" si="174"/>
        <v>159</v>
      </c>
      <c r="M166" s="346">
        <f>IF(AL166="","",AL166)</f>
        <v>0</v>
      </c>
      <c r="N166" s="75">
        <f t="shared" si="191"/>
        <v>126</v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>
        <f t="shared" si="178"/>
        <v>1027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">
      <c r="A167" s="375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>
        <f t="shared" si="175"/>
        <v>174</v>
      </c>
      <c r="Q167" s="347"/>
      <c r="R167" s="78">
        <f t="shared" si="176"/>
        <v>178</v>
      </c>
      <c r="S167" s="347"/>
      <c r="T167" s="78">
        <f t="shared" si="177"/>
        <v>172</v>
      </c>
      <c r="U167" s="347"/>
      <c r="V167" s="78">
        <f t="shared" si="178"/>
        <v>524</v>
      </c>
      <c r="W167" s="347"/>
      <c r="Z167" s="350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6" t="str">
        <f t="shared" si="202"/>
        <v>SG DJK Rimpar</v>
      </c>
      <c r="E173" s="357" t="str">
        <f t="shared" si="202"/>
        <v/>
      </c>
      <c r="F173" s="356" t="str">
        <f t="shared" si="202"/>
        <v>Schanzer Ingolstadt 1</v>
      </c>
      <c r="G173" s="357" t="str">
        <f t="shared" si="202"/>
        <v/>
      </c>
      <c r="H173" s="356" t="str">
        <f t="shared" si="202"/>
        <v>RW Lichtenhof Stein 1</v>
      </c>
      <c r="I173" s="357" t="str">
        <f t="shared" si="202"/>
        <v/>
      </c>
      <c r="J173" s="356" t="str">
        <f t="shared" si="202"/>
        <v>BK München 3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Bajuwaren München 1</v>
      </c>
      <c r="O173" s="357" t="str">
        <f t="shared" si="203"/>
        <v/>
      </c>
      <c r="P173" s="356" t="str">
        <f t="shared" si="203"/>
        <v>BC EMAX Unterföhring 2</v>
      </c>
      <c r="Q173" s="357" t="str">
        <f t="shared" si="203"/>
        <v/>
      </c>
      <c r="R173" s="356" t="str">
        <f t="shared" si="203"/>
        <v>High Roller Rosenheim 1</v>
      </c>
      <c r="S173" s="357" t="str">
        <f t="shared" si="203"/>
        <v/>
      </c>
      <c r="T173" s="356" t="str">
        <f t="shared" si="203"/>
        <v>Bowlinghaus Bamberg 1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SG DJK Rimpar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Bajuwaren München 1</v>
      </c>
      <c r="AN173" s="357"/>
      <c r="AO173" s="356" t="str">
        <f>VLOOKUP(AO172,Schlüssel!$A$5:$K$14,2)</f>
        <v>BC EMAX Unterföhring 2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Bowlinghaus Bamberg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188</v>
      </c>
      <c r="E175" s="360" t="str">
        <f>IF(AD175=0,"",AD175)</f>
        <v/>
      </c>
      <c r="F175" s="360">
        <f>IF(AE175=301,"",AE175)</f>
        <v>156</v>
      </c>
      <c r="G175" s="360" t="str">
        <f>IF(AF175=0,"",AF175)</f>
        <v/>
      </c>
      <c r="H175" s="360">
        <f>IF(AG175=301,"",AG175)</f>
        <v>179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166</v>
      </c>
      <c r="M175" s="360" t="str">
        <f>IF(AL175=0,"",AL175)</f>
        <v/>
      </c>
      <c r="N175" s="360">
        <f>IF(AM175=301,"",AM175)</f>
        <v>230</v>
      </c>
      <c r="O175" s="360" t="str">
        <f>IF(AN175=0,"",AN175)</f>
        <v/>
      </c>
      <c r="P175" s="360">
        <f>IF(AO175=301,"",AO175)</f>
        <v>151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194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188</v>
      </c>
      <c r="AD175" s="367"/>
      <c r="AE175" s="366">
        <f>ABS(INDEX(AE:AE,MATCH(AE172,$AA:$AA,0)+5)+INDEX(AE:AE,MATCH(AE172,$AA:$AA,0)+6)+INDEX(AE:AE,MATCH(AE172,$AA:$AA,0)+7))</f>
        <v>156</v>
      </c>
      <c r="AF175" s="367"/>
      <c r="AG175" s="366">
        <f>ABS(INDEX(AG:AG,MATCH(AG172,$AA:$AA,0)+5)+INDEX(AG:AG,MATCH(AG172,$AA:$AA,0)+6)+INDEX(AG:AG,MATCH(AG172,$AA:$AA,0)+7))</f>
        <v>179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166</v>
      </c>
      <c r="AL175" s="367"/>
      <c r="AM175" s="366">
        <f>ABS(INDEX(AM:AM,MATCH(AM172,$AA:$AA,0)+5)+INDEX(AM:AM,MATCH(AM172,$AA:$AA,0)+6)+INDEX(AM:AM,MATCH(AM172,$AA:$AA,0)+7))</f>
        <v>230</v>
      </c>
      <c r="AN175" s="367"/>
      <c r="AO175" s="366">
        <f>ABS(INDEX(AO:AO,MATCH(AO172,$AA:$AA,0)+5)+INDEX(AO:AO,MATCH(AO172,$AA:$AA,0)+6)+INDEX(AO:AO,MATCH(AO172,$AA:$AA,0)+7))</f>
        <v>151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194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209</v>
      </c>
      <c r="G176" s="360" t="str">
        <f>IF(AF176=0,"",AF176)</f>
        <v/>
      </c>
      <c r="H176" s="360">
        <f>IF(AG176=301,"",AG176)</f>
        <v>185</v>
      </c>
      <c r="I176" s="360" t="str">
        <f>IF(AH176=0,"",AH176)</f>
        <v/>
      </c>
      <c r="J176" s="360">
        <f>IF(AI176=301,"",AI176)</f>
        <v>234</v>
      </c>
      <c r="K176" s="360" t="str">
        <f>IF(AJ176=0,"",AJ176)</f>
        <v/>
      </c>
      <c r="L176" s="360">
        <f>IF(AK176=301,"",AK176)</f>
        <v>243</v>
      </c>
      <c r="M176" s="360" t="str">
        <f>IF(AL176=0,"",AL176)</f>
        <v/>
      </c>
      <c r="N176" s="360">
        <f>IF(AM176=301,"",AM176)</f>
        <v>242</v>
      </c>
      <c r="O176" s="360" t="str">
        <f>IF(AN176=0,"",AN176)</f>
        <v/>
      </c>
      <c r="P176" s="360">
        <f>IF(AO176=301,"",AO176)</f>
        <v>206</v>
      </c>
      <c r="Q176" s="360" t="str">
        <f>IF(AP176=0,"",AP176)</f>
        <v/>
      </c>
      <c r="R176" s="360">
        <f>IF(AQ176=301,"",AQ176)</f>
        <v>181</v>
      </c>
      <c r="S176" s="360" t="str">
        <f>IF(AR176=0,"",AR176)</f>
        <v/>
      </c>
      <c r="T176" s="360">
        <f>IF(AS176=301,"",AS176)</f>
        <v>157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209</v>
      </c>
      <c r="AF176" s="365"/>
      <c r="AG176" s="364">
        <f>ABS(INDEX(AG:AG,MATCH(AG172,$AA:$AA,0)+8)+INDEX(AG:AG,MATCH(AG172,$AA:$AA,0)+9)+INDEX(AG:AG,MATCH(AG172,$AA:$AA,0)+10))</f>
        <v>185</v>
      </c>
      <c r="AH176" s="365"/>
      <c r="AI176" s="364">
        <f>ABS(INDEX(AI:AI,MATCH(AI172,$AA:$AA,0)+8)+INDEX(AI:AI,MATCH(AI172,$AA:$AA,0)+9)+INDEX(AI:AI,MATCH(AI172,$AA:$AA,0)+10))</f>
        <v>234</v>
      </c>
      <c r="AJ176" s="365"/>
      <c r="AK176" s="364">
        <f>ABS(INDEX(AK:AK,MATCH(AK172,$AA:$AA,0)+8)+INDEX(AK:AK,MATCH(AK172,$AA:$AA,0)+9)+INDEX(AK:AK,MATCH(AK172,$AA:$AA,0)+10))</f>
        <v>243</v>
      </c>
      <c r="AL176" s="365"/>
      <c r="AM176" s="364">
        <f>ABS(INDEX(AM:AM,MATCH(AM172,$AA:$AA,0)+8)+INDEX(AM:AM,MATCH(AM172,$AA:$AA,0)+9)+INDEX(AM:AM,MATCH(AM172,$AA:$AA,0)+10))</f>
        <v>242</v>
      </c>
      <c r="AN176" s="365"/>
      <c r="AO176" s="364">
        <f>ABS(INDEX(AO:AO,MATCH(AO172,$AA:$AA,0)+8)+INDEX(AO:AO,MATCH(AO172,$AA:$AA,0)+9)+INDEX(AO:AO,MATCH(AO172,$AA:$AA,0)+10))</f>
        <v>206</v>
      </c>
      <c r="AP176" s="365"/>
      <c r="AQ176" s="364">
        <f>ABS(INDEX(AQ:AQ,MATCH(AQ172,$AA:$AA,0)+8)+INDEX(AQ:AQ,MATCH(AQ172,$AA:$AA,0)+9)+INDEX(AQ:AQ,MATCH(AQ172,$AA:$AA,0)+10))</f>
        <v>181</v>
      </c>
      <c r="AR176" s="365"/>
      <c r="AS176" s="364">
        <f>ABS(INDEX(AS:AS,MATCH(AS172,$AA:$AA,0)+8)+INDEX(AS:AS,MATCH(AS172,$AA:$AA,0)+9)+INDEX(AS:AS,MATCH(AS172,$AA:$AA,0)+10))</f>
        <v>157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4"/>
        <v>Spieler 3</v>
      </c>
      <c r="C177" s="373" t="str">
        <f t="shared" si="204"/>
        <v/>
      </c>
      <c r="D177" s="360">
        <f>IF(AC177=301,"",AC177)</f>
        <v>186</v>
      </c>
      <c r="E177" s="360" t="str">
        <f>IF(AD177=0,"",AD177)</f>
        <v/>
      </c>
      <c r="F177" s="360">
        <f>IF(AE177=301,"",AE177)</f>
        <v>215</v>
      </c>
      <c r="G177" s="360" t="str">
        <f>IF(AF177=0,"",AF177)</f>
        <v/>
      </c>
      <c r="H177" s="360">
        <f>IF(AG177=301,"",AG177)</f>
        <v>180</v>
      </c>
      <c r="I177" s="360" t="str">
        <f>IF(AH177=0,"",AH177)</f>
        <v/>
      </c>
      <c r="J177" s="360">
        <f>IF(AI177=301,"",AI177)</f>
        <v>182</v>
      </c>
      <c r="K177" s="360" t="str">
        <f>IF(AJ177=0,"",AJ177)</f>
        <v/>
      </c>
      <c r="L177" s="360">
        <f>IF(AK177=301,"",AK177)</f>
        <v>199</v>
      </c>
      <c r="M177" s="360" t="str">
        <f>IF(AL177=0,"",AL177)</f>
        <v/>
      </c>
      <c r="N177" s="360">
        <f>IF(AM177=301,"",AM177)</f>
        <v>201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168</v>
      </c>
      <c r="S177" s="360" t="str">
        <f>IF(AR177=0,"",AR177)</f>
        <v/>
      </c>
      <c r="T177" s="360">
        <f>IF(AS177=301,"",AS177)</f>
        <v>160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186</v>
      </c>
      <c r="AD177" s="365"/>
      <c r="AE177" s="364">
        <f>ABS(INDEX(AE:AE,MATCH(AE172,$AA:$AA,0)+11)+INDEX(AE:AE,MATCH(AE172,$AA:$AA,0)+12)+INDEX(AE:AE,MATCH(AE172,$AA:$AA,0)+13))</f>
        <v>215</v>
      </c>
      <c r="AF177" s="365"/>
      <c r="AG177" s="364">
        <f>ABS(INDEX(AG:AG,MATCH(AG172,$AA:$AA,0)+11)+INDEX(AG:AG,MATCH(AG172,$AA:$AA,0)+12)+INDEX(AG:AG,MATCH(AG172,$AA:$AA,0)+13))</f>
        <v>180</v>
      </c>
      <c r="AH177" s="365"/>
      <c r="AI177" s="364">
        <f>ABS(INDEX(AI:AI,MATCH(AI172,$AA:$AA,0)+11)+INDEX(AI:AI,MATCH(AI172,$AA:$AA,0)+12)+INDEX(AI:AI,MATCH(AI172,$AA:$AA,0)+13))</f>
        <v>182</v>
      </c>
      <c r="AJ177" s="365"/>
      <c r="AK177" s="364">
        <f>ABS(INDEX(AK:AK,MATCH(AK172,$AA:$AA,0)+11)+INDEX(AK:AK,MATCH(AK172,$AA:$AA,0)+12)+INDEX(AK:AK,MATCH(AK172,$AA:$AA,0)+13))</f>
        <v>199</v>
      </c>
      <c r="AL177" s="365"/>
      <c r="AM177" s="364">
        <f>ABS(INDEX(AM:AM,MATCH(AM172,$AA:$AA,0)+11)+INDEX(AM:AM,MATCH(AM172,$AA:$AA,0)+12)+INDEX(AM:AM,MATCH(AM172,$AA:$AA,0)+13))</f>
        <v>201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168</v>
      </c>
      <c r="AR177" s="365"/>
      <c r="AS177" s="364">
        <f>ABS(INDEX(AS:AS,MATCH(AS172,$AA:$AA,0)+11)+INDEX(AS:AS,MATCH(AS172,$AA:$AA,0)+12)+INDEX(AS:AS,MATCH(AS172,$AA:$AA,0)+13))</f>
        <v>160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4"/>
        <v>Spieler 4</v>
      </c>
      <c r="C178" s="373" t="str">
        <f t="shared" si="204"/>
        <v/>
      </c>
      <c r="D178" s="360">
        <f>IF(AC178=301,"",AC178)</f>
        <v>162</v>
      </c>
      <c r="E178" s="360" t="str">
        <f>IF(AD178=0,"",AD178)</f>
        <v/>
      </c>
      <c r="F178" s="360">
        <f>IF(AE178=301,"",AE178)</f>
        <v>194</v>
      </c>
      <c r="G178" s="360" t="str">
        <f>IF(AF178=0,"",AF178)</f>
        <v/>
      </c>
      <c r="H178" s="360">
        <f>IF(AG178=301,"",AG178)</f>
        <v>162</v>
      </c>
      <c r="I178" s="360" t="str">
        <f>IF(AH178=0,"",AH178)</f>
        <v/>
      </c>
      <c r="J178" s="360">
        <f>IF(AI178=301,"",AI178)</f>
        <v>174</v>
      </c>
      <c r="K178" s="360" t="str">
        <f>IF(AJ178=0,"",AJ178)</f>
        <v/>
      </c>
      <c r="L178" s="360">
        <f>IF(AK178=301,"",AK178)</f>
        <v>195</v>
      </c>
      <c r="M178" s="360" t="str">
        <f>IF(AL178=0,"",AL178)</f>
        <v/>
      </c>
      <c r="N178" s="360">
        <f>IF(AM178=301,"",AM178)</f>
        <v>188</v>
      </c>
      <c r="O178" s="360" t="str">
        <f>IF(AN178=0,"",AN178)</f>
        <v/>
      </c>
      <c r="P178" s="360">
        <f>IF(AO178=301,"",AO178)</f>
        <v>194</v>
      </c>
      <c r="Q178" s="360" t="str">
        <f>IF(AP178=0,"",AP178)</f>
        <v/>
      </c>
      <c r="R178" s="360">
        <f>IF(AQ178=301,"",AQ178)</f>
        <v>209</v>
      </c>
      <c r="S178" s="360" t="str">
        <f>IF(AR178=0,"",AR178)</f>
        <v/>
      </c>
      <c r="T178" s="360">
        <f>IF(AS178=301,"",AS178)</f>
        <v>200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162</v>
      </c>
      <c r="AD178" s="365"/>
      <c r="AE178" s="364">
        <f>ABS(INDEX(AE:AE,MATCH(AE172,$AA:$AA,0)+14)+INDEX(AE:AE,MATCH(AE172,$AA:$AA,0)+15)+INDEX(AE:AE,MATCH(AE172,$AA:$AA,0)+16))</f>
        <v>194</v>
      </c>
      <c r="AF178" s="365"/>
      <c r="AG178" s="364">
        <f>ABS(INDEX(AG:AG,MATCH(AG172,$AA:$AA,0)+14)+INDEX(AG:AG,MATCH(AG172,$AA:$AA,0)+15)+INDEX(AG:AG,MATCH(AG172,$AA:$AA,0)+16))</f>
        <v>162</v>
      </c>
      <c r="AH178" s="365"/>
      <c r="AI178" s="364">
        <f>ABS(INDEX(AI:AI,MATCH(AI172,$AA:$AA,0)+14)+INDEX(AI:AI,MATCH(AI172,$AA:$AA,0)+15)+INDEX(AI:AI,MATCH(AI172,$AA:$AA,0)+16))</f>
        <v>174</v>
      </c>
      <c r="AJ178" s="365"/>
      <c r="AK178" s="364">
        <f>ABS(INDEX(AK:AK,MATCH(AK172,$AA:$AA,0)+14)+INDEX(AK:AK,MATCH(AK172,$AA:$AA,0)+15)+INDEX(AK:AK,MATCH(AK172,$AA:$AA,0)+16))</f>
        <v>195</v>
      </c>
      <c r="AL178" s="365"/>
      <c r="AM178" s="364">
        <f>ABS(INDEX(AM:AM,MATCH(AM172,$AA:$AA,0)+14)+INDEX(AM:AM,MATCH(AM172,$AA:$AA,0)+15)+INDEX(AM:AM,MATCH(AM172,$AA:$AA,0)+16))</f>
        <v>188</v>
      </c>
      <c r="AN178" s="365"/>
      <c r="AO178" s="364">
        <f>ABS(INDEX(AO:AO,MATCH(AO172,$AA:$AA,0)+14)+INDEX(AO:AO,MATCH(AO172,$AA:$AA,0)+15)+INDEX(AO:AO,MATCH(AO172,$AA:$AA,0)+16))</f>
        <v>194</v>
      </c>
      <c r="AP178" s="365"/>
      <c r="AQ178" s="364">
        <f>ABS(INDEX(AQ:AQ,MATCH(AQ172,$AA:$AA,0)+14)+INDEX(AQ:AQ,MATCH(AQ172,$AA:$AA,0)+15)+INDEX(AQ:AQ,MATCH(AQ172,$AA:$AA,0)+16))</f>
        <v>209</v>
      </c>
      <c r="AR178" s="365"/>
      <c r="AS178" s="364">
        <f>ABS(INDEX(AS:AS,MATCH(AS172,$AA:$AA,0)+14)+INDEX(AS:AS,MATCH(AS172,$AA:$AA,0)+15)+INDEX(AS:AS,MATCH(AS172,$AA:$AA,0)+16))</f>
        <v>200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4"/>
        <v>Gesamt</v>
      </c>
      <c r="C179" s="345" t="str">
        <f t="shared" si="204"/>
        <v/>
      </c>
      <c r="D179" s="363">
        <f>IF(AC179=1505,"",AC179)</f>
        <v>695</v>
      </c>
      <c r="E179" s="363" t="str">
        <f>IF(AD179=0,"",AD179)</f>
        <v/>
      </c>
      <c r="F179" s="363">
        <f>IF(AE179=1505,"",AE179)</f>
        <v>774</v>
      </c>
      <c r="G179" s="363" t="str">
        <f>IF(AF179=0,"",AF179)</f>
        <v/>
      </c>
      <c r="H179" s="363">
        <f>IF(AG179=1505,"",AG179)</f>
        <v>706</v>
      </c>
      <c r="I179" s="363" t="str">
        <f>IF(AH179=0,"",AH179)</f>
        <v/>
      </c>
      <c r="J179" s="363">
        <f>IF(AI179=1505,"",AI179)</f>
        <v>802</v>
      </c>
      <c r="K179" s="363" t="str">
        <f>IF(AJ179=0,"",AJ179)</f>
        <v/>
      </c>
      <c r="L179" s="363">
        <f>IF(AK179=1505,"",AK179)</f>
        <v>803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736</v>
      </c>
      <c r="Q179" s="363" t="str">
        <f>IF(AP179=0,"",AP179)</f>
        <v/>
      </c>
      <c r="R179" s="363">
        <f>IF(AQ179=1505,"",AQ179)</f>
        <v>730</v>
      </c>
      <c r="S179" s="363" t="str">
        <f>IF(AR179=0,"",AR179)</f>
        <v/>
      </c>
      <c r="T179" s="363">
        <f>IF(AS179=1505,"",AS179)</f>
        <v>711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695</v>
      </c>
      <c r="AD179" s="345"/>
      <c r="AE179" s="344">
        <f>SUM(AE175:AE178)</f>
        <v>774</v>
      </c>
      <c r="AF179" s="345"/>
      <c r="AG179" s="344">
        <f>SUM(AG175:AG178)</f>
        <v>706</v>
      </c>
      <c r="AH179" s="345"/>
      <c r="AI179" s="344">
        <f>SUM(AI175:AI178)</f>
        <v>802</v>
      </c>
      <c r="AJ179" s="345"/>
      <c r="AK179" s="344">
        <f>SUM(AK175:AK178)</f>
        <v>803</v>
      </c>
      <c r="AL179" s="345"/>
      <c r="AM179" s="344">
        <f>SUM(AM175:AM178)</f>
        <v>861</v>
      </c>
      <c r="AN179" s="345"/>
      <c r="AO179" s="344">
        <f>SUM(AO175:AO178)</f>
        <v>736</v>
      </c>
      <c r="AP179" s="345"/>
      <c r="AQ179" s="344">
        <f>SUM(AQ175:AQ178)</f>
        <v>730</v>
      </c>
      <c r="AR179" s="345"/>
      <c r="AS179" s="344">
        <f>SUM(AS175:AS178)</f>
        <v>711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6">
        <f>IF(AD187="","",AD187)</f>
        <v>1</v>
      </c>
      <c r="F187" s="75">
        <f t="shared" ref="F187:F200" si="205">IF(AE187=0,"",AE187)</f>
        <v>156</v>
      </c>
      <c r="G187" s="346">
        <f>IF(AF187="","",AF187)</f>
        <v>0</v>
      </c>
      <c r="H187" s="75">
        <f t="shared" ref="H187:H200" si="206">IF(AG187=0,"",AG187)</f>
        <v>169</v>
      </c>
      <c r="I187" s="346">
        <f>IF(AH187="","",AH187)</f>
        <v>0</v>
      </c>
      <c r="J187" s="75">
        <f t="shared" ref="J187:J200" si="207">IF(AI187=0,"",AI187)</f>
        <v>189</v>
      </c>
      <c r="K187" s="346">
        <f>IF(AJ187="","",AJ187)</f>
        <v>0</v>
      </c>
      <c r="L187" s="75">
        <f t="shared" ref="L187:L200" si="208">IF(AK187=0,"",AK187)</f>
        <v>197</v>
      </c>
      <c r="M187" s="346">
        <f>IF(AL187="","",AL187)</f>
        <v>1</v>
      </c>
      <c r="N187" s="75">
        <f>IF(AM187=0,"",AM187)</f>
        <v>159</v>
      </c>
      <c r="O187" s="346">
        <f>IF(AN187="","",AN187)</f>
        <v>0</v>
      </c>
      <c r="P187" s="75">
        <f t="shared" ref="P187:P200" si="209">IF(AO187=0,"",AO187)</f>
        <v>184</v>
      </c>
      <c r="Q187" s="346">
        <f>IF(AP187="","",AP187)</f>
        <v>1</v>
      </c>
      <c r="R187" s="75">
        <f t="shared" ref="R187:R200" si="210">IF(AQ187=0,"",AQ187)</f>
        <v>175</v>
      </c>
      <c r="S187" s="346">
        <f>IF(AR187="","",AR187)</f>
        <v>0</v>
      </c>
      <c r="T187" s="75">
        <f t="shared" ref="T187:T200" si="211">IF(AS187=0,"",AS187)</f>
        <v>148</v>
      </c>
      <c r="U187" s="346">
        <f>IF(AT187="","",AT187)</f>
        <v>0</v>
      </c>
      <c r="V187" s="75">
        <f t="shared" ref="V187:V200" si="212">IF(AU187=0,"",AU187)</f>
        <v>1567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25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6">
        <f>IF(AD190="","",AD190)</f>
        <v>1</v>
      </c>
      <c r="F190" s="75">
        <f t="shared" si="205"/>
        <v>209</v>
      </c>
      <c r="G190" s="346">
        <f>IF(AF190="","",AF190)</f>
        <v>1</v>
      </c>
      <c r="H190" s="75">
        <f t="shared" si="206"/>
        <v>129</v>
      </c>
      <c r="I190" s="346">
        <f>IF(AH190="","",AH190)</f>
        <v>0</v>
      </c>
      <c r="J190" s="75">
        <f t="shared" si="207"/>
        <v>148</v>
      </c>
      <c r="K190" s="346">
        <f>IF(AJ190="","",AJ190)</f>
        <v>0</v>
      </c>
      <c r="L190" s="75">
        <f t="shared" si="208"/>
        <v>216</v>
      </c>
      <c r="M190" s="346">
        <f>IF(AL190="","",AL190)</f>
        <v>1</v>
      </c>
      <c r="N190" s="75">
        <f t="shared" si="225"/>
        <v>200</v>
      </c>
      <c r="O190" s="346">
        <f>IF(AN190="","",AN190)</f>
        <v>1</v>
      </c>
      <c r="P190" s="75">
        <f t="shared" si="209"/>
        <v>154</v>
      </c>
      <c r="Q190" s="346">
        <f>IF(AP190="","",AP190)</f>
        <v>0</v>
      </c>
      <c r="R190" s="75">
        <f t="shared" si="210"/>
        <v>161</v>
      </c>
      <c r="S190" s="346">
        <f>IF(AR190="","",AR190)</f>
        <v>0</v>
      </c>
      <c r="T190" s="75">
        <f t="shared" si="211"/>
        <v>167</v>
      </c>
      <c r="U190" s="346">
        <f>IF(AT190="","",AT190)</f>
        <v>1</v>
      </c>
      <c r="V190" s="75">
        <f t="shared" si="212"/>
        <v>1585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25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6">
        <f>IF(AD193="","",AD193)</f>
        <v>1</v>
      </c>
      <c r="F193" s="75">
        <f t="shared" si="205"/>
        <v>215</v>
      </c>
      <c r="G193" s="346">
        <f>IF(AF193="","",AF193)</f>
        <v>1</v>
      </c>
      <c r="H193" s="75">
        <f t="shared" si="206"/>
        <v>167</v>
      </c>
      <c r="I193" s="346">
        <f>IF(AH193="","",AH193)</f>
        <v>1</v>
      </c>
      <c r="J193" s="75">
        <f t="shared" si="207"/>
        <v>191</v>
      </c>
      <c r="K193" s="346">
        <f>IF(AJ193="","",AJ193)</f>
        <v>1</v>
      </c>
      <c r="L193" s="75">
        <f t="shared" si="208"/>
        <v>168</v>
      </c>
      <c r="M193" s="346">
        <f>IF(AL193="","",AL193)</f>
        <v>0</v>
      </c>
      <c r="N193" s="75">
        <f t="shared" si="225"/>
        <v>180</v>
      </c>
      <c r="O193" s="346">
        <f>IF(AN193="","",AN193)</f>
        <v>1</v>
      </c>
      <c r="P193" s="75">
        <f t="shared" si="209"/>
        <v>219</v>
      </c>
      <c r="Q193" s="346">
        <f>IF(AP193="","",AP193)</f>
        <v>1</v>
      </c>
      <c r="R193" s="75">
        <f t="shared" si="210"/>
        <v>178</v>
      </c>
      <c r="S193" s="346">
        <f>IF(AR193="","",AR193)</f>
        <v>1</v>
      </c>
      <c r="T193" s="75">
        <f t="shared" si="211"/>
        <v>178</v>
      </c>
      <c r="U193" s="346">
        <f>IF(AT193="","",AT193)</f>
        <v>1</v>
      </c>
      <c r="V193" s="75">
        <f t="shared" si="212"/>
        <v>1634</v>
      </c>
      <c r="W193" s="346">
        <f>IF(AV193="","",AV193)</f>
        <v>8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25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6">
        <f>IF(AD196="","",AD196)</f>
        <v>0</v>
      </c>
      <c r="F196" s="75">
        <f t="shared" si="205"/>
        <v>194</v>
      </c>
      <c r="G196" s="346">
        <f>IF(AF196="","",AF196)</f>
        <v>0</v>
      </c>
      <c r="H196" s="75">
        <f t="shared" si="206"/>
        <v>186</v>
      </c>
      <c r="I196" s="346">
        <f>IF(AH196="","",AH196)</f>
        <v>1</v>
      </c>
      <c r="J196" s="75">
        <f t="shared" si="207"/>
        <v>258</v>
      </c>
      <c r="K196" s="346">
        <f>IF(AJ196="","",AJ196)</f>
        <v>1</v>
      </c>
      <c r="L196" s="75">
        <f t="shared" si="208"/>
        <v>209</v>
      </c>
      <c r="M196" s="346">
        <f>IF(AL196="","",AL196)</f>
        <v>1</v>
      </c>
      <c r="N196" s="75">
        <f t="shared" si="225"/>
        <v>236</v>
      </c>
      <c r="O196" s="346">
        <f>IF(AN196="","",AN196)</f>
        <v>1</v>
      </c>
      <c r="P196" s="75">
        <f t="shared" si="209"/>
        <v>188</v>
      </c>
      <c r="Q196" s="346">
        <f>IF(AP196="","",AP196)</f>
        <v>0</v>
      </c>
      <c r="R196" s="75">
        <f t="shared" si="210"/>
        <v>229</v>
      </c>
      <c r="S196" s="346">
        <f>IF(AR196="","",AR196)</f>
        <v>1</v>
      </c>
      <c r="T196" s="75">
        <f t="shared" si="211"/>
        <v>209</v>
      </c>
      <c r="U196" s="346">
        <f>IF(AT196="","",AT196)</f>
        <v>1</v>
      </c>
      <c r="V196" s="75">
        <f t="shared" si="212"/>
        <v>1856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6" t="str">
        <f t="shared" si="236"/>
        <v>Bowlinghaus Bamberg 1</v>
      </c>
      <c r="E203" s="357" t="str">
        <f t="shared" si="236"/>
        <v/>
      </c>
      <c r="F203" s="356" t="str">
        <f t="shared" si="236"/>
        <v>SG Rottendorf 1</v>
      </c>
      <c r="G203" s="357" t="str">
        <f t="shared" si="236"/>
        <v/>
      </c>
      <c r="H203" s="356" t="str">
        <f t="shared" si="236"/>
        <v>High Roller Rosenheim 1</v>
      </c>
      <c r="I203" s="357" t="str">
        <f t="shared" si="236"/>
        <v/>
      </c>
      <c r="J203" s="356" t="str">
        <f t="shared" si="236"/>
        <v>SG DJK Rimpar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BC Comet Nürnberg</v>
      </c>
      <c r="Q203" s="357" t="str">
        <f t="shared" si="237"/>
        <v/>
      </c>
      <c r="R203" s="356" t="str">
        <f t="shared" si="237"/>
        <v>BC EMAX Unterföhring 2</v>
      </c>
      <c r="S203" s="357" t="str">
        <f t="shared" si="237"/>
        <v/>
      </c>
      <c r="T203" s="356" t="str">
        <f t="shared" si="237"/>
        <v>RW Lichtenhof Stein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Bowlinghaus Bamberg 1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BC Comet Nürnberg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RW Lichtenhof Stein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154</v>
      </c>
      <c r="E205" s="360" t="str">
        <f>IF(AD205=0,"",AD205)</f>
        <v/>
      </c>
      <c r="F205" s="360">
        <f>IF(AE205=301,"",AE205)</f>
        <v>182</v>
      </c>
      <c r="G205" s="360" t="str">
        <f>IF(AF205=0,"",AF205)</f>
        <v/>
      </c>
      <c r="H205" s="360">
        <f>IF(AG205=301,"",AG205)</f>
        <v>231</v>
      </c>
      <c r="I205" s="360" t="str">
        <f>IF(AH205=0,"",AH205)</f>
        <v/>
      </c>
      <c r="J205" s="360">
        <f>IF(AI205=301,"",AI205)</f>
        <v>212</v>
      </c>
      <c r="K205" s="360" t="str">
        <f>IF(AJ205=0,"",AJ205)</f>
        <v/>
      </c>
      <c r="L205" s="360">
        <f>IF(AK205=301,"",AK205)</f>
        <v>171</v>
      </c>
      <c r="M205" s="360" t="str">
        <f>IF(AL205=0,"",AL205)</f>
        <v/>
      </c>
      <c r="N205" s="360">
        <f>IF(AM205=301,"",AM205)</f>
        <v>182</v>
      </c>
      <c r="O205" s="360" t="str">
        <f>IF(AN205=0,"",AN205)</f>
        <v/>
      </c>
      <c r="P205" s="360">
        <f>IF(AO205=301,"",AO205)</f>
        <v>164</v>
      </c>
      <c r="Q205" s="360" t="str">
        <f>IF(AP205=0,"",AP205)</f>
        <v/>
      </c>
      <c r="R205" s="360">
        <f>IF(AQ205=301,"",AQ205)</f>
        <v>185</v>
      </c>
      <c r="S205" s="360" t="str">
        <f>IF(AR205=0,"",AR205)</f>
        <v/>
      </c>
      <c r="T205" s="360">
        <f>IF(AS205=301,"",AS205)</f>
        <v>155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154</v>
      </c>
      <c r="AD205" s="367"/>
      <c r="AE205" s="366">
        <f>ABS(INDEX(AE:AE,MATCH(AE202,$AA:$AA,0)+5)+INDEX(AE:AE,MATCH(AE202,$AA:$AA,0)+6)+INDEX(AE:AE,MATCH(AE202,$AA:$AA,0)+7))</f>
        <v>182</v>
      </c>
      <c r="AF205" s="367"/>
      <c r="AG205" s="366">
        <f>ABS(INDEX(AG:AG,MATCH(AG202,$AA:$AA,0)+5)+INDEX(AG:AG,MATCH(AG202,$AA:$AA,0)+6)+INDEX(AG:AG,MATCH(AG202,$AA:$AA,0)+7))</f>
        <v>231</v>
      </c>
      <c r="AH205" s="367"/>
      <c r="AI205" s="366">
        <f>ABS(INDEX(AI:AI,MATCH(AI202,$AA:$AA,0)+5)+INDEX(AI:AI,MATCH(AI202,$AA:$AA,0)+6)+INDEX(AI:AI,MATCH(AI202,$AA:$AA,0)+7))</f>
        <v>212</v>
      </c>
      <c r="AJ205" s="367"/>
      <c r="AK205" s="366">
        <f>ABS(INDEX(AK:AK,MATCH(AK202,$AA:$AA,0)+5)+INDEX(AK:AK,MATCH(AK202,$AA:$AA,0)+6)+INDEX(AK:AK,MATCH(AK202,$AA:$AA,0)+7))</f>
        <v>171</v>
      </c>
      <c r="AL205" s="367"/>
      <c r="AM205" s="366">
        <f>ABS(INDEX(AM:AM,MATCH(AM202,$AA:$AA,0)+5)+INDEX(AM:AM,MATCH(AM202,$AA:$AA,0)+6)+INDEX(AM:AM,MATCH(AM202,$AA:$AA,0)+7))</f>
        <v>182</v>
      </c>
      <c r="AN205" s="367"/>
      <c r="AO205" s="366">
        <f>ABS(INDEX(AO:AO,MATCH(AO202,$AA:$AA,0)+5)+INDEX(AO:AO,MATCH(AO202,$AA:$AA,0)+6)+INDEX(AO:AO,MATCH(AO202,$AA:$AA,0)+7))</f>
        <v>164</v>
      </c>
      <c r="AP205" s="367"/>
      <c r="AQ205" s="366">
        <f>ABS(INDEX(AQ:AQ,MATCH(AQ202,$AA:$AA,0)+5)+INDEX(AQ:AQ,MATCH(AQ202,$AA:$AA,0)+6)+INDEX(AQ:AQ,MATCH(AQ202,$AA:$AA,0)+7))</f>
        <v>185</v>
      </c>
      <c r="AR205" s="367"/>
      <c r="AS205" s="366">
        <f>ABS(INDEX(AS:AS,MATCH(AS202,$AA:$AA,0)+5)+INDEX(AS:AS,MATCH(AS202,$AA:$AA,0)+6)+INDEX(AS:AS,MATCH(AS202,$AA:$AA,0)+7))</f>
        <v>155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38"/>
        <v>Spieler 2</v>
      </c>
      <c r="C206" s="373" t="str">
        <f t="shared" si="238"/>
        <v/>
      </c>
      <c r="D206" s="360">
        <f>IF(AC206=301,"",AC206)</f>
        <v>167</v>
      </c>
      <c r="E206" s="360" t="str">
        <f>IF(AD206=0,"",AD206)</f>
        <v/>
      </c>
      <c r="F206" s="360">
        <f>IF(AE206=301,"",AE206)</f>
        <v>182</v>
      </c>
      <c r="G206" s="360" t="str">
        <f>IF(AF206=0,"",AF206)</f>
        <v/>
      </c>
      <c r="H206" s="360">
        <f>IF(AG206=301,"",AG206)</f>
        <v>183</v>
      </c>
      <c r="I206" s="360" t="str">
        <f>IF(AH206=0,"",AH206)</f>
        <v/>
      </c>
      <c r="J206" s="360">
        <f>IF(AI206=301,"",AI206)</f>
        <v>156</v>
      </c>
      <c r="K206" s="360" t="str">
        <f>IF(AJ206=0,"",AJ206)</f>
        <v/>
      </c>
      <c r="L206" s="360">
        <f>IF(AK206=301,"",AK206)</f>
        <v>175</v>
      </c>
      <c r="M206" s="360" t="str">
        <f>IF(AL206=0,"",AL206)</f>
        <v/>
      </c>
      <c r="N206" s="360">
        <f>IF(AM206=301,"",AM206)</f>
        <v>182</v>
      </c>
      <c r="O206" s="360" t="str">
        <f>IF(AN206=0,"",AN206)</f>
        <v/>
      </c>
      <c r="P206" s="360">
        <f>IF(AO206=301,"",AO206)</f>
        <v>201</v>
      </c>
      <c r="Q206" s="360" t="str">
        <f>IF(AP206=0,"",AP206)</f>
        <v/>
      </c>
      <c r="R206" s="360">
        <f>IF(AQ206=301,"",AQ206)</f>
        <v>213</v>
      </c>
      <c r="S206" s="360" t="str">
        <f>IF(AR206=0,"",AR206)</f>
        <v/>
      </c>
      <c r="T206" s="360">
        <f>IF(AS206=301,"",AS206)</f>
        <v>138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167</v>
      </c>
      <c r="AD206" s="365"/>
      <c r="AE206" s="364">
        <f>ABS(INDEX(AE:AE,MATCH(AE202,$AA:$AA,0)+8)+INDEX(AE:AE,MATCH(AE202,$AA:$AA,0)+9)+INDEX(AE:AE,MATCH(AE202,$AA:$AA,0)+10))</f>
        <v>182</v>
      </c>
      <c r="AF206" s="365"/>
      <c r="AG206" s="364">
        <f>ABS(INDEX(AG:AG,MATCH(AG202,$AA:$AA,0)+8)+INDEX(AG:AG,MATCH(AG202,$AA:$AA,0)+9)+INDEX(AG:AG,MATCH(AG202,$AA:$AA,0)+10))</f>
        <v>183</v>
      </c>
      <c r="AH206" s="365"/>
      <c r="AI206" s="364">
        <f>ABS(INDEX(AI:AI,MATCH(AI202,$AA:$AA,0)+8)+INDEX(AI:AI,MATCH(AI202,$AA:$AA,0)+9)+INDEX(AI:AI,MATCH(AI202,$AA:$AA,0)+10))</f>
        <v>156</v>
      </c>
      <c r="AJ206" s="365"/>
      <c r="AK206" s="364">
        <f>ABS(INDEX(AK:AK,MATCH(AK202,$AA:$AA,0)+8)+INDEX(AK:AK,MATCH(AK202,$AA:$AA,0)+9)+INDEX(AK:AK,MATCH(AK202,$AA:$AA,0)+10))</f>
        <v>175</v>
      </c>
      <c r="AL206" s="365"/>
      <c r="AM206" s="364">
        <f>ABS(INDEX(AM:AM,MATCH(AM202,$AA:$AA,0)+8)+INDEX(AM:AM,MATCH(AM202,$AA:$AA,0)+9)+INDEX(AM:AM,MATCH(AM202,$AA:$AA,0)+10))</f>
        <v>182</v>
      </c>
      <c r="AN206" s="365"/>
      <c r="AO206" s="364">
        <f>ABS(INDEX(AO:AO,MATCH(AO202,$AA:$AA,0)+8)+INDEX(AO:AO,MATCH(AO202,$AA:$AA,0)+9)+INDEX(AO:AO,MATCH(AO202,$AA:$AA,0)+10))</f>
        <v>201</v>
      </c>
      <c r="AP206" s="365"/>
      <c r="AQ206" s="364">
        <f>ABS(INDEX(AQ:AQ,MATCH(AQ202,$AA:$AA,0)+8)+INDEX(AQ:AQ,MATCH(AQ202,$AA:$AA,0)+9)+INDEX(AQ:AQ,MATCH(AQ202,$AA:$AA,0)+10))</f>
        <v>213</v>
      </c>
      <c r="AR206" s="365"/>
      <c r="AS206" s="364">
        <f>ABS(INDEX(AS:AS,MATCH(AS202,$AA:$AA,0)+8)+INDEX(AS:AS,MATCH(AS202,$AA:$AA,0)+9)+INDEX(AS:AS,MATCH(AS202,$AA:$AA,0)+10))</f>
        <v>138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38"/>
        <v>Spieler 3</v>
      </c>
      <c r="C207" s="373" t="str">
        <f t="shared" si="238"/>
        <v/>
      </c>
      <c r="D207" s="360">
        <f>IF(AC207=301,"",AC207)</f>
        <v>129</v>
      </c>
      <c r="E207" s="360" t="str">
        <f>IF(AD207=0,"",AD207)</f>
        <v/>
      </c>
      <c r="F207" s="360">
        <f>IF(AE207=301,"",AE207)</f>
        <v>191</v>
      </c>
      <c r="G207" s="360" t="str">
        <f>IF(AF207=0,"",AF207)</f>
        <v/>
      </c>
      <c r="H207" s="360">
        <f>IF(AG207=301,"",AG207)</f>
        <v>123</v>
      </c>
      <c r="I207" s="360" t="str">
        <f>IF(AH207=0,"",AH207)</f>
        <v/>
      </c>
      <c r="J207" s="360">
        <f>IF(AI207=301,"",AI207)</f>
        <v>168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146</v>
      </c>
      <c r="O207" s="360" t="str">
        <f>IF(AN207=0,"",AN207)</f>
        <v/>
      </c>
      <c r="P207" s="360">
        <f>IF(AO207=301,"",AO207)</f>
        <v>218</v>
      </c>
      <c r="Q207" s="360" t="str">
        <f>IF(AP207=0,"",AP207)</f>
        <v/>
      </c>
      <c r="R207" s="360">
        <f>IF(AQ207=301,"",AQ207)</f>
        <v>177</v>
      </c>
      <c r="S207" s="360" t="str">
        <f>IF(AR207=0,"",AR207)</f>
        <v/>
      </c>
      <c r="T207" s="360">
        <f>IF(AS207=301,"",AS207)</f>
        <v>168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129</v>
      </c>
      <c r="AD207" s="365"/>
      <c r="AE207" s="364">
        <f>ABS(INDEX(AE:AE,MATCH(AE202,$AA:$AA,0)+11)+INDEX(AE:AE,MATCH(AE202,$AA:$AA,0)+12)+INDEX(AE:AE,MATCH(AE202,$AA:$AA,0)+13))</f>
        <v>191</v>
      </c>
      <c r="AF207" s="365"/>
      <c r="AG207" s="364">
        <f>ABS(INDEX(AG:AG,MATCH(AG202,$AA:$AA,0)+11)+INDEX(AG:AG,MATCH(AG202,$AA:$AA,0)+12)+INDEX(AG:AG,MATCH(AG202,$AA:$AA,0)+13))</f>
        <v>123</v>
      </c>
      <c r="AH207" s="365"/>
      <c r="AI207" s="364">
        <f>ABS(INDEX(AI:AI,MATCH(AI202,$AA:$AA,0)+11)+INDEX(AI:AI,MATCH(AI202,$AA:$AA,0)+12)+INDEX(AI:AI,MATCH(AI202,$AA:$AA,0)+13))</f>
        <v>168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146</v>
      </c>
      <c r="AN207" s="365"/>
      <c r="AO207" s="364">
        <f>ABS(INDEX(AO:AO,MATCH(AO202,$AA:$AA,0)+11)+INDEX(AO:AO,MATCH(AO202,$AA:$AA,0)+12)+INDEX(AO:AO,MATCH(AO202,$AA:$AA,0)+13))</f>
        <v>218</v>
      </c>
      <c r="AP207" s="365"/>
      <c r="AQ207" s="364">
        <f>ABS(INDEX(AQ:AQ,MATCH(AQ202,$AA:$AA,0)+11)+INDEX(AQ:AQ,MATCH(AQ202,$AA:$AA,0)+12)+INDEX(AQ:AQ,MATCH(AQ202,$AA:$AA,0)+13))</f>
        <v>177</v>
      </c>
      <c r="AR207" s="365"/>
      <c r="AS207" s="364">
        <f>ABS(INDEX(AS:AS,MATCH(AS202,$AA:$AA,0)+11)+INDEX(AS:AS,MATCH(AS202,$AA:$AA,0)+12)+INDEX(AS:AS,MATCH(AS202,$AA:$AA,0)+13))</f>
        <v>168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38"/>
        <v>Spieler 4</v>
      </c>
      <c r="C208" s="373" t="str">
        <f t="shared" si="238"/>
        <v/>
      </c>
      <c r="D208" s="360">
        <f>IF(AC208=301,"",AC208)</f>
        <v>222</v>
      </c>
      <c r="E208" s="360" t="str">
        <f>IF(AD208=0,"",AD208)</f>
        <v/>
      </c>
      <c r="F208" s="360">
        <f>IF(AE208=301,"",AE208)</f>
        <v>198</v>
      </c>
      <c r="G208" s="360" t="str">
        <f>IF(AF208=0,"",AF208)</f>
        <v/>
      </c>
      <c r="H208" s="360">
        <f>IF(AG208=301,"",AG208)</f>
        <v>169</v>
      </c>
      <c r="I208" s="360" t="str">
        <f>IF(AH208=0,"",AH208)</f>
        <v/>
      </c>
      <c r="J208" s="360">
        <f>IF(AI208=301,"",AI208)</f>
        <v>146</v>
      </c>
      <c r="K208" s="360" t="str">
        <f>IF(AJ208=0,"",AJ208)</f>
        <v/>
      </c>
      <c r="L208" s="360">
        <f>IF(AK208=301,"",AK208)</f>
        <v>164</v>
      </c>
      <c r="M208" s="360" t="str">
        <f>IF(AL208=0,"",AL208)</f>
        <v/>
      </c>
      <c r="N208" s="360">
        <f>IF(AM208=301,"",AM208)</f>
        <v>175</v>
      </c>
      <c r="O208" s="360" t="str">
        <f>IF(AN208=0,"",AN208)</f>
        <v/>
      </c>
      <c r="P208" s="360">
        <f>IF(AO208=301,"",AO208)</f>
        <v>202</v>
      </c>
      <c r="Q208" s="360" t="str">
        <f>IF(AP208=0,"",AP208)</f>
        <v/>
      </c>
      <c r="R208" s="360">
        <f>IF(AQ208=301,"",AQ208)</f>
        <v>213</v>
      </c>
      <c r="S208" s="360" t="str">
        <f>IF(AR208=0,"",AR208)</f>
        <v/>
      </c>
      <c r="T208" s="360">
        <f>IF(AS208=301,"",AS208)</f>
        <v>156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222</v>
      </c>
      <c r="AD208" s="365"/>
      <c r="AE208" s="364">
        <f>ABS(INDEX(AE:AE,MATCH(AE202,$AA:$AA,0)+14)+INDEX(AE:AE,MATCH(AE202,$AA:$AA,0)+15)+INDEX(AE:AE,MATCH(AE202,$AA:$AA,0)+16))</f>
        <v>198</v>
      </c>
      <c r="AF208" s="365"/>
      <c r="AG208" s="364">
        <f>ABS(INDEX(AG:AG,MATCH(AG202,$AA:$AA,0)+14)+INDEX(AG:AG,MATCH(AG202,$AA:$AA,0)+15)+INDEX(AG:AG,MATCH(AG202,$AA:$AA,0)+16))</f>
        <v>169</v>
      </c>
      <c r="AH208" s="365"/>
      <c r="AI208" s="364">
        <f>ABS(INDEX(AI:AI,MATCH(AI202,$AA:$AA,0)+14)+INDEX(AI:AI,MATCH(AI202,$AA:$AA,0)+15)+INDEX(AI:AI,MATCH(AI202,$AA:$AA,0)+16))</f>
        <v>146</v>
      </c>
      <c r="AJ208" s="365"/>
      <c r="AK208" s="364">
        <f>ABS(INDEX(AK:AK,MATCH(AK202,$AA:$AA,0)+14)+INDEX(AK:AK,MATCH(AK202,$AA:$AA,0)+15)+INDEX(AK:AK,MATCH(AK202,$AA:$AA,0)+16))</f>
        <v>164</v>
      </c>
      <c r="AL208" s="365"/>
      <c r="AM208" s="364">
        <f>ABS(INDEX(AM:AM,MATCH(AM202,$AA:$AA,0)+14)+INDEX(AM:AM,MATCH(AM202,$AA:$AA,0)+15)+INDEX(AM:AM,MATCH(AM202,$AA:$AA,0)+16))</f>
        <v>175</v>
      </c>
      <c r="AN208" s="365"/>
      <c r="AO208" s="364">
        <f>ABS(INDEX(AO:AO,MATCH(AO202,$AA:$AA,0)+14)+INDEX(AO:AO,MATCH(AO202,$AA:$AA,0)+15)+INDEX(AO:AO,MATCH(AO202,$AA:$AA,0)+16))</f>
        <v>202</v>
      </c>
      <c r="AP208" s="365"/>
      <c r="AQ208" s="364">
        <f>ABS(INDEX(AQ:AQ,MATCH(AQ202,$AA:$AA,0)+14)+INDEX(AQ:AQ,MATCH(AQ202,$AA:$AA,0)+15)+INDEX(AQ:AQ,MATCH(AQ202,$AA:$AA,0)+16))</f>
        <v>213</v>
      </c>
      <c r="AR208" s="365"/>
      <c r="AS208" s="364">
        <f>ABS(INDEX(AS:AS,MATCH(AS202,$AA:$AA,0)+14)+INDEX(AS:AS,MATCH(AS202,$AA:$AA,0)+15)+INDEX(AS:AS,MATCH(AS202,$AA:$AA,0)+16))</f>
        <v>156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38"/>
        <v>Gesamt</v>
      </c>
      <c r="C209" s="345" t="str">
        <f t="shared" si="238"/>
        <v/>
      </c>
      <c r="D209" s="363">
        <f>IF(AC209=1505,"",AC209)</f>
        <v>672</v>
      </c>
      <c r="E209" s="363" t="str">
        <f>IF(AD209=0,"",AD209)</f>
        <v/>
      </c>
      <c r="F209" s="363">
        <f>IF(AE209=1505,"",AE209)</f>
        <v>753</v>
      </c>
      <c r="G209" s="363" t="str">
        <f>IF(AF209=0,"",AF209)</f>
        <v/>
      </c>
      <c r="H209" s="363">
        <f>IF(AG209=1505,"",AG209)</f>
        <v>706</v>
      </c>
      <c r="I209" s="363" t="str">
        <f>IF(AH209=0,"",AH209)</f>
        <v/>
      </c>
      <c r="J209" s="363">
        <f>IF(AI209=1505,"",AI209)</f>
        <v>682</v>
      </c>
      <c r="K209" s="363" t="str">
        <f>IF(AJ209=0,"",AJ209)</f>
        <v/>
      </c>
      <c r="L209" s="363">
        <f>IF(AK209=1505,"",AK209)</f>
        <v>723</v>
      </c>
      <c r="M209" s="363" t="str">
        <f>IF(AL209=0,"",AL209)</f>
        <v/>
      </c>
      <c r="N209" s="363">
        <f>IF(AM209=1505,"",AM209)</f>
        <v>685</v>
      </c>
      <c r="O209" s="363" t="str">
        <f>IF(AN209=0,"",AN209)</f>
        <v/>
      </c>
      <c r="P209" s="363">
        <f>IF(AO209=1505,"",AO209)</f>
        <v>785</v>
      </c>
      <c r="Q209" s="363" t="str">
        <f>IF(AP209=0,"",AP209)</f>
        <v/>
      </c>
      <c r="R209" s="363">
        <f>IF(AQ209=1505,"",AQ209)</f>
        <v>788</v>
      </c>
      <c r="S209" s="363" t="str">
        <f>IF(AR209=0,"",AR209)</f>
        <v/>
      </c>
      <c r="T209" s="363">
        <f>IF(AS209=1505,"",AS209)</f>
        <v>617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672</v>
      </c>
      <c r="AD209" s="345"/>
      <c r="AE209" s="344">
        <f>SUM(AE205:AE208)</f>
        <v>753</v>
      </c>
      <c r="AF209" s="345"/>
      <c r="AG209" s="344">
        <f>SUM(AG205:AG208)</f>
        <v>706</v>
      </c>
      <c r="AH209" s="345"/>
      <c r="AI209" s="344">
        <f>SUM(AI205:AI208)</f>
        <v>682</v>
      </c>
      <c r="AJ209" s="345"/>
      <c r="AK209" s="344">
        <f>SUM(AK205:AK208)</f>
        <v>723</v>
      </c>
      <c r="AL209" s="345"/>
      <c r="AM209" s="344">
        <f>SUM(AM205:AM208)</f>
        <v>685</v>
      </c>
      <c r="AN209" s="345"/>
      <c r="AO209" s="344">
        <f>SUM(AO205:AO208)</f>
        <v>785</v>
      </c>
      <c r="AP209" s="345"/>
      <c r="AQ209" s="344">
        <f>SUM(AQ205:AQ208)</f>
        <v>788</v>
      </c>
      <c r="AR209" s="345"/>
      <c r="AS209" s="344">
        <f>SUM(AS205:AS208)</f>
        <v>617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6">
        <f>IF(AD217="","",AD217)</f>
        <v>1</v>
      </c>
      <c r="F217" s="75">
        <f t="shared" ref="F217:F230" si="239">IF(AE217=0,"",AE217)</f>
        <v>172</v>
      </c>
      <c r="G217" s="346">
        <f>IF(AF217="","",AF217)</f>
        <v>1</v>
      </c>
      <c r="H217" s="75">
        <f t="shared" ref="H217:H230" si="240">IF(AG217=0,"",AG217)</f>
        <v>148</v>
      </c>
      <c r="I217" s="346">
        <f>IF(AH217="","",AH217)</f>
        <v>0</v>
      </c>
      <c r="J217" s="75">
        <f t="shared" ref="J217:J230" si="241">IF(AI217=0,"",AI217)</f>
        <v>136</v>
      </c>
      <c r="K217" s="346">
        <f>IF(AJ217="","",AJ217)</f>
        <v>0</v>
      </c>
      <c r="L217" s="75">
        <f t="shared" ref="L217:L230" si="242">IF(AK217=0,"",AK217)</f>
        <v>167</v>
      </c>
      <c r="M217" s="346">
        <f>IF(AL217="","",AL217)</f>
        <v>0</v>
      </c>
      <c r="N217" s="75">
        <f>IF(AM217=0,"",AM217)</f>
        <v>155</v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>
        <f t="shared" ref="R217:R230" si="244">IF(AQ217=0,"",AQ217)</f>
        <v>185</v>
      </c>
      <c r="S217" s="346">
        <f>IF(AR217="","",AR217)</f>
        <v>1</v>
      </c>
      <c r="T217" s="75">
        <f t="shared" ref="T217:T230" si="245">IF(AS217=0,"",AS217)</f>
        <v>136</v>
      </c>
      <c r="U217" s="346">
        <f>IF(AT217="","",AT217)</f>
        <v>0</v>
      </c>
      <c r="V217" s="75">
        <f t="shared" ref="V217:V230" si="246">IF(AU217=0,"",AU217)</f>
        <v>1289</v>
      </c>
      <c r="W217" s="346">
        <f>IF(AV217="","",AV217)</f>
        <v>3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">
      <c r="A218" s="375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>
        <f t="shared" si="243"/>
        <v>151</v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>
        <f t="shared" si="246"/>
        <v>151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25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213</v>
      </c>
      <c r="G220" s="346">
        <f>IF(AF220="","",AF220)</f>
        <v>1</v>
      </c>
      <c r="H220" s="75">
        <f t="shared" si="240"/>
        <v>155</v>
      </c>
      <c r="I220" s="346">
        <f>IF(AH220="","",AH220)</f>
        <v>0</v>
      </c>
      <c r="J220" s="75">
        <f t="shared" si="241"/>
        <v>174</v>
      </c>
      <c r="K220" s="346">
        <f>IF(AJ220="","",AJ220)</f>
        <v>1</v>
      </c>
      <c r="L220" s="75">
        <f t="shared" si="242"/>
        <v>180</v>
      </c>
      <c r="M220" s="346">
        <f>IF(AL220="","",AL220)</f>
        <v>1</v>
      </c>
      <c r="N220" s="75">
        <f t="shared" si="259"/>
        <v>198</v>
      </c>
      <c r="O220" s="346">
        <f>IF(AN220="","",AN220)</f>
        <v>1</v>
      </c>
      <c r="P220" s="75">
        <f t="shared" si="243"/>
        <v>206</v>
      </c>
      <c r="Q220" s="346">
        <f>IF(AP220="","",AP220)</f>
        <v>1</v>
      </c>
      <c r="R220" s="75">
        <f t="shared" si="244"/>
        <v>213</v>
      </c>
      <c r="S220" s="346">
        <f>IF(AR220="","",AR220)</f>
        <v>1</v>
      </c>
      <c r="T220" s="75">
        <f t="shared" si="245"/>
        <v>177</v>
      </c>
      <c r="U220" s="346">
        <f>IF(AT220="","",AT220)</f>
        <v>0</v>
      </c>
      <c r="V220" s="75">
        <f t="shared" si="246"/>
        <v>1710</v>
      </c>
      <c r="W220" s="346">
        <f>IF(AV220="","",AV220)</f>
        <v>7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25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6">
        <f>IF(AD223="","",AD223)</f>
        <v>1</v>
      </c>
      <c r="F223" s="75">
        <f t="shared" si="239"/>
        <v>226</v>
      </c>
      <c r="G223" s="346">
        <f>IF(AF223="","",AF223)</f>
        <v>1</v>
      </c>
      <c r="H223" s="75">
        <f t="shared" si="240"/>
        <v>179</v>
      </c>
      <c r="I223" s="346">
        <f>IF(AH223="","",AH223)</f>
        <v>0</v>
      </c>
      <c r="J223" s="75">
        <f t="shared" si="241"/>
        <v>201</v>
      </c>
      <c r="K223" s="346">
        <f>IF(AJ223="","",AJ223)</f>
        <v>1</v>
      </c>
      <c r="L223" s="75">
        <f t="shared" si="242"/>
        <v>226</v>
      </c>
      <c r="M223" s="346">
        <f>IF(AL223="","",AL223)</f>
        <v>1</v>
      </c>
      <c r="N223" s="75">
        <f t="shared" si="259"/>
        <v>186</v>
      </c>
      <c r="O223" s="346">
        <f>IF(AN223="","",AN223)</f>
        <v>0</v>
      </c>
      <c r="P223" s="75">
        <f t="shared" si="243"/>
        <v>185</v>
      </c>
      <c r="Q223" s="346">
        <f>IF(AP223="","",AP223)</f>
        <v>1</v>
      </c>
      <c r="R223" s="75">
        <f t="shared" si="244"/>
        <v>177</v>
      </c>
      <c r="S223" s="346">
        <f>IF(AR223="","",AR223)</f>
        <v>0</v>
      </c>
      <c r="T223" s="75">
        <f t="shared" si="245"/>
        <v>258</v>
      </c>
      <c r="U223" s="346">
        <f>IF(AT223="","",AT223)</f>
        <v>1</v>
      </c>
      <c r="V223" s="75">
        <f t="shared" si="246"/>
        <v>1820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25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6">
        <f>IF(AD226="","",AD226)</f>
        <v>1</v>
      </c>
      <c r="F226" s="75">
        <f t="shared" si="239"/>
        <v>199</v>
      </c>
      <c r="G226" s="346">
        <f>IF(AF226="","",AF226)</f>
        <v>0</v>
      </c>
      <c r="H226" s="75">
        <f t="shared" si="240"/>
        <v>176</v>
      </c>
      <c r="I226" s="346">
        <f>IF(AH226="","",AH226)</f>
        <v>0</v>
      </c>
      <c r="J226" s="75">
        <f t="shared" si="241"/>
        <v>144</v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1</v>
      </c>
      <c r="P226" s="75" t="str">
        <f t="shared" si="243"/>
        <v/>
      </c>
      <c r="Q226" s="346">
        <f>IF(AP226="","",AP226)</f>
        <v>1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1</v>
      </c>
      <c r="V226" s="75">
        <f t="shared" si="246"/>
        <v>700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">
      <c r="A227" s="375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>
        <f t="shared" si="242"/>
        <v>200</v>
      </c>
      <c r="M227" s="347"/>
      <c r="N227" s="78">
        <f t="shared" si="259"/>
        <v>221</v>
      </c>
      <c r="O227" s="347"/>
      <c r="P227" s="78">
        <f t="shared" si="243"/>
        <v>194</v>
      </c>
      <c r="Q227" s="347"/>
      <c r="R227" s="78">
        <f t="shared" si="244"/>
        <v>213</v>
      </c>
      <c r="S227" s="347"/>
      <c r="T227" s="78">
        <f t="shared" si="245"/>
        <v>191</v>
      </c>
      <c r="U227" s="347"/>
      <c r="V227" s="78">
        <f t="shared" si="246"/>
        <v>1019</v>
      </c>
      <c r="W227" s="347"/>
      <c r="Z227" s="350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6" t="str">
        <f t="shared" si="270"/>
        <v>Bajuwaren München 1</v>
      </c>
      <c r="E233" s="357" t="str">
        <f t="shared" si="270"/>
        <v/>
      </c>
      <c r="F233" s="356" t="str">
        <f t="shared" si="270"/>
        <v>Bowlinghaus Bamberg 1</v>
      </c>
      <c r="G233" s="357" t="str">
        <f t="shared" si="270"/>
        <v/>
      </c>
      <c r="H233" s="356" t="str">
        <f t="shared" si="270"/>
        <v>BC Comet Nürnberg</v>
      </c>
      <c r="I233" s="357" t="str">
        <f t="shared" si="270"/>
        <v/>
      </c>
      <c r="J233" s="356" t="str">
        <f t="shared" si="270"/>
        <v>High Roller Rosenheim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RW Lichtenhof Stein 1</v>
      </c>
      <c r="O233" s="357" t="str">
        <f t="shared" si="271"/>
        <v/>
      </c>
      <c r="P233" s="356" t="str">
        <f t="shared" si="271"/>
        <v>SG Rottendorf 1</v>
      </c>
      <c r="Q233" s="357" t="str">
        <f t="shared" si="271"/>
        <v/>
      </c>
      <c r="R233" s="356" t="str">
        <f t="shared" si="271"/>
        <v>Schanzer Ingolstadt 1</v>
      </c>
      <c r="S233" s="357" t="str">
        <f t="shared" si="271"/>
        <v/>
      </c>
      <c r="T233" s="356" t="str">
        <f t="shared" si="271"/>
        <v>BK München 3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Bajuwaren München 1</v>
      </c>
      <c r="AD233" s="357"/>
      <c r="AE233" s="356" t="str">
        <f>VLOOKUP(AE232,Schlüssel!$A$5:$K$14,2)</f>
        <v>Bowlinghaus Bamberg 1</v>
      </c>
      <c r="AF233" s="357"/>
      <c r="AG233" s="356" t="str">
        <f>VLOOKUP(AG232,Schlüssel!$A$5:$K$14,2)</f>
        <v>BC Comet Nürnberg</v>
      </c>
      <c r="AH233" s="357"/>
      <c r="AI233" s="356" t="str">
        <f>VLOOKUP(AI232,Schlüssel!$A$5:$K$14,2)</f>
        <v>High Roller Rosenheim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SG Rottendorf 1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BK München 3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176</v>
      </c>
      <c r="E235" s="360" t="str">
        <f>IF(AD235=0,"",AD235)</f>
        <v/>
      </c>
      <c r="F235" s="360">
        <f>IF(AE235=301,"",AE235)</f>
        <v>143</v>
      </c>
      <c r="G235" s="360" t="str">
        <f>IF(AF235=0,"",AF235)</f>
        <v/>
      </c>
      <c r="H235" s="360">
        <f>IF(AG235=301,"",AG235)</f>
        <v>160</v>
      </c>
      <c r="I235" s="360" t="str">
        <f>IF(AH235=0,"",AH235)</f>
        <v/>
      </c>
      <c r="J235" s="360">
        <f>IF(AI235=301,"",AI235)</f>
        <v>183</v>
      </c>
      <c r="K235" s="360" t="str">
        <f>IF(AJ235=0,"",AJ235)</f>
        <v/>
      </c>
      <c r="L235" s="360">
        <f>IF(AK235=301,"",AK235)</f>
        <v>259</v>
      </c>
      <c r="M235" s="360" t="str">
        <f>IF(AL235=0,"",AL235)</f>
        <v/>
      </c>
      <c r="N235" s="360">
        <f>IF(AM235=301,"",AM235)</f>
        <v>165</v>
      </c>
      <c r="O235" s="360" t="str">
        <f>IF(AN235=0,"",AN235)</f>
        <v/>
      </c>
      <c r="P235" s="360">
        <f>IF(AO235=301,"",AO235)</f>
        <v>224</v>
      </c>
      <c r="Q235" s="360" t="str">
        <f>IF(AP235=0,"",AP235)</f>
        <v/>
      </c>
      <c r="R235" s="360">
        <f>IF(AQ235=301,"",AQ235)</f>
        <v>175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176</v>
      </c>
      <c r="AD235" s="367"/>
      <c r="AE235" s="366">
        <f>ABS(INDEX(AE:AE,MATCH(AE232,$AA:$AA,0)+5)+INDEX(AE:AE,MATCH(AE232,$AA:$AA,0)+6)+INDEX(AE:AE,MATCH(AE232,$AA:$AA,0)+7))</f>
        <v>143</v>
      </c>
      <c r="AF235" s="367"/>
      <c r="AG235" s="366">
        <f>ABS(INDEX(AG:AG,MATCH(AG232,$AA:$AA,0)+5)+INDEX(AG:AG,MATCH(AG232,$AA:$AA,0)+6)+INDEX(AG:AG,MATCH(AG232,$AA:$AA,0)+7))</f>
        <v>160</v>
      </c>
      <c r="AH235" s="367"/>
      <c r="AI235" s="366">
        <f>ABS(INDEX(AI:AI,MATCH(AI232,$AA:$AA,0)+5)+INDEX(AI:AI,MATCH(AI232,$AA:$AA,0)+6)+INDEX(AI:AI,MATCH(AI232,$AA:$AA,0)+7))</f>
        <v>183</v>
      </c>
      <c r="AJ235" s="367"/>
      <c r="AK235" s="366">
        <f>ABS(INDEX(AK:AK,MATCH(AK232,$AA:$AA,0)+5)+INDEX(AK:AK,MATCH(AK232,$AA:$AA,0)+6)+INDEX(AK:AK,MATCH(AK232,$AA:$AA,0)+7))</f>
        <v>259</v>
      </c>
      <c r="AL235" s="367"/>
      <c r="AM235" s="366">
        <f>ABS(INDEX(AM:AM,MATCH(AM232,$AA:$AA,0)+5)+INDEX(AM:AM,MATCH(AM232,$AA:$AA,0)+6)+INDEX(AM:AM,MATCH(AM232,$AA:$AA,0)+7))</f>
        <v>165</v>
      </c>
      <c r="AN235" s="367"/>
      <c r="AO235" s="366">
        <f>ABS(INDEX(AO:AO,MATCH(AO232,$AA:$AA,0)+5)+INDEX(AO:AO,MATCH(AO232,$AA:$AA,0)+6)+INDEX(AO:AO,MATCH(AO232,$AA:$AA,0)+7))</f>
        <v>224</v>
      </c>
      <c r="AP235" s="367"/>
      <c r="AQ235" s="366">
        <f>ABS(INDEX(AQ:AQ,MATCH(AQ232,$AA:$AA,0)+5)+INDEX(AQ:AQ,MATCH(AQ232,$AA:$AA,0)+6)+INDEX(AQ:AQ,MATCH(AQ232,$AA:$AA,0)+7))</f>
        <v>175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2"/>
        <v>Spieler 2</v>
      </c>
      <c r="C236" s="373" t="str">
        <f t="shared" si="272"/>
        <v/>
      </c>
      <c r="D236" s="360">
        <f>IF(AC236=301,"",AC236)</f>
        <v>146</v>
      </c>
      <c r="E236" s="360" t="str">
        <f>IF(AD236=0,"",AD236)</f>
        <v/>
      </c>
      <c r="F236" s="360">
        <f>IF(AE236=301,"",AE236)</f>
        <v>203</v>
      </c>
      <c r="G236" s="360" t="str">
        <f>IF(AF236=0,"",AF236)</f>
        <v/>
      </c>
      <c r="H236" s="360">
        <f>IF(AG236=301,"",AG236)</f>
        <v>266</v>
      </c>
      <c r="I236" s="360" t="str">
        <f>IF(AH236=0,"",AH236)</f>
        <v/>
      </c>
      <c r="J236" s="360">
        <f>IF(AI236=301,"",AI236)</f>
        <v>155</v>
      </c>
      <c r="K236" s="360" t="str">
        <f>IF(AJ236=0,"",AJ236)</f>
        <v/>
      </c>
      <c r="L236" s="360">
        <f>IF(AK236=301,"",AK236)</f>
        <v>161</v>
      </c>
      <c r="M236" s="360" t="str">
        <f>IF(AL236=0,"",AL236)</f>
        <v/>
      </c>
      <c r="N236" s="360">
        <f>IF(AM236=301,"",AM236)</f>
        <v>155</v>
      </c>
      <c r="O236" s="360" t="str">
        <f>IF(AN236=0,"",AN236)</f>
        <v/>
      </c>
      <c r="P236" s="360">
        <f>IF(AO236=301,"",AO236)</f>
        <v>159</v>
      </c>
      <c r="Q236" s="360" t="str">
        <f>IF(AP236=0,"",AP236)</f>
        <v/>
      </c>
      <c r="R236" s="360">
        <f>IF(AQ236=301,"",AQ236)</f>
        <v>161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146</v>
      </c>
      <c r="AD236" s="365"/>
      <c r="AE236" s="364">
        <f>ABS(INDEX(AE:AE,MATCH(AE232,$AA:$AA,0)+8)+INDEX(AE:AE,MATCH(AE232,$AA:$AA,0)+9)+INDEX(AE:AE,MATCH(AE232,$AA:$AA,0)+10))</f>
        <v>203</v>
      </c>
      <c r="AF236" s="365"/>
      <c r="AG236" s="364">
        <f>ABS(INDEX(AG:AG,MATCH(AG232,$AA:$AA,0)+8)+INDEX(AG:AG,MATCH(AG232,$AA:$AA,0)+9)+INDEX(AG:AG,MATCH(AG232,$AA:$AA,0)+10))</f>
        <v>266</v>
      </c>
      <c r="AH236" s="365"/>
      <c r="AI236" s="364">
        <f>ABS(INDEX(AI:AI,MATCH(AI232,$AA:$AA,0)+8)+INDEX(AI:AI,MATCH(AI232,$AA:$AA,0)+9)+INDEX(AI:AI,MATCH(AI232,$AA:$AA,0)+10))</f>
        <v>155</v>
      </c>
      <c r="AJ236" s="365"/>
      <c r="AK236" s="364">
        <f>ABS(INDEX(AK:AK,MATCH(AK232,$AA:$AA,0)+8)+INDEX(AK:AK,MATCH(AK232,$AA:$AA,0)+9)+INDEX(AK:AK,MATCH(AK232,$AA:$AA,0)+10))</f>
        <v>161</v>
      </c>
      <c r="AL236" s="365"/>
      <c r="AM236" s="364">
        <f>ABS(INDEX(AM:AM,MATCH(AM232,$AA:$AA,0)+8)+INDEX(AM:AM,MATCH(AM232,$AA:$AA,0)+9)+INDEX(AM:AM,MATCH(AM232,$AA:$AA,0)+10))</f>
        <v>155</v>
      </c>
      <c r="AN236" s="365"/>
      <c r="AO236" s="364">
        <f>ABS(INDEX(AO:AO,MATCH(AO232,$AA:$AA,0)+8)+INDEX(AO:AO,MATCH(AO232,$AA:$AA,0)+9)+INDEX(AO:AO,MATCH(AO232,$AA:$AA,0)+10))</f>
        <v>159</v>
      </c>
      <c r="AP236" s="365"/>
      <c r="AQ236" s="364">
        <f>ABS(INDEX(AQ:AQ,MATCH(AQ232,$AA:$AA,0)+8)+INDEX(AQ:AQ,MATCH(AQ232,$AA:$AA,0)+9)+INDEX(AQ:AQ,MATCH(AQ232,$AA:$AA,0)+10))</f>
        <v>161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2"/>
        <v>Spieler 3</v>
      </c>
      <c r="C237" s="373" t="str">
        <f t="shared" si="272"/>
        <v/>
      </c>
      <c r="D237" s="360">
        <f>IF(AC237=301,"",AC237)</f>
        <v>139</v>
      </c>
      <c r="E237" s="360" t="str">
        <f>IF(AD237=0,"",AD237)</f>
        <v/>
      </c>
      <c r="F237" s="360">
        <f>IF(AE237=301,"",AE237)</f>
        <v>169</v>
      </c>
      <c r="G237" s="360" t="str">
        <f>IF(AF237=0,"",AF237)</f>
        <v/>
      </c>
      <c r="H237" s="360">
        <f>IF(AG237=301,"",AG237)</f>
        <v>215</v>
      </c>
      <c r="I237" s="360" t="str">
        <f>IF(AH237=0,"",AH237)</f>
        <v/>
      </c>
      <c r="J237" s="360">
        <f>IF(AI237=301,"",AI237)</f>
        <v>190</v>
      </c>
      <c r="K237" s="360" t="str">
        <f>IF(AJ237=0,"",AJ237)</f>
        <v/>
      </c>
      <c r="L237" s="360">
        <f>IF(AK237=301,"",AK237)</f>
        <v>170</v>
      </c>
      <c r="M237" s="360" t="str">
        <f>IF(AL237=0,"",AL237)</f>
        <v/>
      </c>
      <c r="N237" s="360">
        <f>IF(AM237=301,"",AM237)</f>
        <v>221</v>
      </c>
      <c r="O237" s="360" t="str">
        <f>IF(AN237=0,"",AN237)</f>
        <v/>
      </c>
      <c r="P237" s="360">
        <f>IF(AO237=301,"",AO237)</f>
        <v>139</v>
      </c>
      <c r="Q237" s="360" t="str">
        <f>IF(AP237=0,"",AP237)</f>
        <v/>
      </c>
      <c r="R237" s="360">
        <f>IF(AQ237=301,"",AQ237)</f>
        <v>178</v>
      </c>
      <c r="S237" s="360" t="str">
        <f>IF(AR237=0,"",AR237)</f>
        <v/>
      </c>
      <c r="T237" s="360">
        <f>IF(AS237=301,"",AS237)</f>
        <v>167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139</v>
      </c>
      <c r="AD237" s="365"/>
      <c r="AE237" s="364">
        <f>ABS(INDEX(AE:AE,MATCH(AE232,$AA:$AA,0)+11)+INDEX(AE:AE,MATCH(AE232,$AA:$AA,0)+12)+INDEX(AE:AE,MATCH(AE232,$AA:$AA,0)+13))</f>
        <v>169</v>
      </c>
      <c r="AF237" s="365"/>
      <c r="AG237" s="364">
        <f>ABS(INDEX(AG:AG,MATCH(AG232,$AA:$AA,0)+11)+INDEX(AG:AG,MATCH(AG232,$AA:$AA,0)+12)+INDEX(AG:AG,MATCH(AG232,$AA:$AA,0)+13))</f>
        <v>215</v>
      </c>
      <c r="AH237" s="365"/>
      <c r="AI237" s="364">
        <f>ABS(INDEX(AI:AI,MATCH(AI232,$AA:$AA,0)+11)+INDEX(AI:AI,MATCH(AI232,$AA:$AA,0)+12)+INDEX(AI:AI,MATCH(AI232,$AA:$AA,0)+13))</f>
        <v>190</v>
      </c>
      <c r="AJ237" s="365"/>
      <c r="AK237" s="364">
        <f>ABS(INDEX(AK:AK,MATCH(AK232,$AA:$AA,0)+11)+INDEX(AK:AK,MATCH(AK232,$AA:$AA,0)+12)+INDEX(AK:AK,MATCH(AK232,$AA:$AA,0)+13))</f>
        <v>170</v>
      </c>
      <c r="AL237" s="365"/>
      <c r="AM237" s="364">
        <f>ABS(INDEX(AM:AM,MATCH(AM232,$AA:$AA,0)+11)+INDEX(AM:AM,MATCH(AM232,$AA:$AA,0)+12)+INDEX(AM:AM,MATCH(AM232,$AA:$AA,0)+13))</f>
        <v>221</v>
      </c>
      <c r="AN237" s="365"/>
      <c r="AO237" s="364">
        <f>ABS(INDEX(AO:AO,MATCH(AO232,$AA:$AA,0)+11)+INDEX(AO:AO,MATCH(AO232,$AA:$AA,0)+12)+INDEX(AO:AO,MATCH(AO232,$AA:$AA,0)+13))</f>
        <v>139</v>
      </c>
      <c r="AP237" s="365"/>
      <c r="AQ237" s="364">
        <f>ABS(INDEX(AQ:AQ,MATCH(AQ232,$AA:$AA,0)+11)+INDEX(AQ:AQ,MATCH(AQ232,$AA:$AA,0)+12)+INDEX(AQ:AQ,MATCH(AQ232,$AA:$AA,0)+13))</f>
        <v>178</v>
      </c>
      <c r="AR237" s="365"/>
      <c r="AS237" s="364">
        <f>ABS(INDEX(AS:AS,MATCH(AS232,$AA:$AA,0)+11)+INDEX(AS:AS,MATCH(AS232,$AA:$AA,0)+12)+INDEX(AS:AS,MATCH(AS232,$AA:$AA,0)+13))</f>
        <v>167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2"/>
        <v>Spieler 4</v>
      </c>
      <c r="C238" s="373" t="str">
        <f t="shared" si="272"/>
        <v/>
      </c>
      <c r="D238" s="360">
        <f>IF(AC238=301,"",AC238)</f>
        <v>145</v>
      </c>
      <c r="E238" s="360" t="str">
        <f>IF(AD238=0,"",AD238)</f>
        <v/>
      </c>
      <c r="F238" s="360">
        <f>IF(AE238=301,"",AE238)</f>
        <v>203</v>
      </c>
      <c r="G238" s="360" t="str">
        <f>IF(AF238=0,"",AF238)</f>
        <v/>
      </c>
      <c r="H238" s="360">
        <f>IF(AG238=301,"",AG238)</f>
        <v>252</v>
      </c>
      <c r="I238" s="360" t="str">
        <f>IF(AH238=0,"",AH238)</f>
        <v/>
      </c>
      <c r="J238" s="360">
        <f>IF(AI238=301,"",AI238)</f>
        <v>181</v>
      </c>
      <c r="K238" s="360" t="str">
        <f>IF(AJ238=0,"",AJ238)</f>
        <v/>
      </c>
      <c r="L238" s="360">
        <f>IF(AK238=301,"",AK238)</f>
        <v>192</v>
      </c>
      <c r="M238" s="360" t="str">
        <f>IF(AL238=0,"",AL238)</f>
        <v/>
      </c>
      <c r="N238" s="360">
        <f>IF(AM238=301,"",AM238)</f>
        <v>211</v>
      </c>
      <c r="O238" s="360" t="str">
        <f>IF(AN238=0,"",AN238)</f>
        <v/>
      </c>
      <c r="P238" s="360">
        <f>IF(AO238=301,"",AO238)</f>
        <v>174</v>
      </c>
      <c r="Q238" s="360" t="str">
        <f>IF(AP238=0,"",AP238)</f>
        <v/>
      </c>
      <c r="R238" s="360">
        <f>IF(AQ238=301,"",AQ238)</f>
        <v>229</v>
      </c>
      <c r="S238" s="360" t="str">
        <f>IF(AR238=0,"",AR238)</f>
        <v/>
      </c>
      <c r="T238" s="360">
        <f>IF(AS238=301,"",AS238)</f>
        <v>177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145</v>
      </c>
      <c r="AD238" s="365"/>
      <c r="AE238" s="364">
        <f>ABS(INDEX(AE:AE,MATCH(AE232,$AA:$AA,0)+14)+INDEX(AE:AE,MATCH(AE232,$AA:$AA,0)+15)+INDEX(AE:AE,MATCH(AE232,$AA:$AA,0)+16))</f>
        <v>203</v>
      </c>
      <c r="AF238" s="365"/>
      <c r="AG238" s="364">
        <f>ABS(INDEX(AG:AG,MATCH(AG232,$AA:$AA,0)+14)+INDEX(AG:AG,MATCH(AG232,$AA:$AA,0)+15)+INDEX(AG:AG,MATCH(AG232,$AA:$AA,0)+16))</f>
        <v>252</v>
      </c>
      <c r="AH238" s="365"/>
      <c r="AI238" s="364">
        <f>ABS(INDEX(AI:AI,MATCH(AI232,$AA:$AA,0)+14)+INDEX(AI:AI,MATCH(AI232,$AA:$AA,0)+15)+INDEX(AI:AI,MATCH(AI232,$AA:$AA,0)+16))</f>
        <v>181</v>
      </c>
      <c r="AJ238" s="365"/>
      <c r="AK238" s="364">
        <f>ABS(INDEX(AK:AK,MATCH(AK232,$AA:$AA,0)+14)+INDEX(AK:AK,MATCH(AK232,$AA:$AA,0)+15)+INDEX(AK:AK,MATCH(AK232,$AA:$AA,0)+16))</f>
        <v>192</v>
      </c>
      <c r="AL238" s="365"/>
      <c r="AM238" s="364">
        <f>ABS(INDEX(AM:AM,MATCH(AM232,$AA:$AA,0)+14)+INDEX(AM:AM,MATCH(AM232,$AA:$AA,0)+15)+INDEX(AM:AM,MATCH(AM232,$AA:$AA,0)+16))</f>
        <v>211</v>
      </c>
      <c r="AN238" s="365"/>
      <c r="AO238" s="364">
        <f>ABS(INDEX(AO:AO,MATCH(AO232,$AA:$AA,0)+14)+INDEX(AO:AO,MATCH(AO232,$AA:$AA,0)+15)+INDEX(AO:AO,MATCH(AO232,$AA:$AA,0)+16))</f>
        <v>174</v>
      </c>
      <c r="AP238" s="365"/>
      <c r="AQ238" s="364">
        <f>ABS(INDEX(AQ:AQ,MATCH(AQ232,$AA:$AA,0)+14)+INDEX(AQ:AQ,MATCH(AQ232,$AA:$AA,0)+15)+INDEX(AQ:AQ,MATCH(AQ232,$AA:$AA,0)+16))</f>
        <v>229</v>
      </c>
      <c r="AR238" s="365"/>
      <c r="AS238" s="364">
        <f>ABS(INDEX(AS:AS,MATCH(AS232,$AA:$AA,0)+14)+INDEX(AS:AS,MATCH(AS232,$AA:$AA,0)+15)+INDEX(AS:AS,MATCH(AS232,$AA:$AA,0)+16))</f>
        <v>177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2"/>
        <v>Gesamt</v>
      </c>
      <c r="C239" s="345" t="str">
        <f t="shared" si="272"/>
        <v/>
      </c>
      <c r="D239" s="363">
        <f>IF(AC239=1505,"",AC239)</f>
        <v>606</v>
      </c>
      <c r="E239" s="363" t="str">
        <f>IF(AD239=0,"",AD239)</f>
        <v/>
      </c>
      <c r="F239" s="363">
        <f>IF(AE239=1505,"",AE239)</f>
        <v>718</v>
      </c>
      <c r="G239" s="363" t="str">
        <f>IF(AF239=0,"",AF239)</f>
        <v/>
      </c>
      <c r="H239" s="363">
        <f>IF(AG239=1505,"",AG239)</f>
        <v>893</v>
      </c>
      <c r="I239" s="363" t="str">
        <f>IF(AH239=0,"",AH239)</f>
        <v/>
      </c>
      <c r="J239" s="363">
        <f>IF(AI239=1505,"",AI239)</f>
        <v>709</v>
      </c>
      <c r="K239" s="363" t="str">
        <f>IF(AJ239=0,"",AJ239)</f>
        <v/>
      </c>
      <c r="L239" s="363">
        <f>IF(AK239=1505,"",AK239)</f>
        <v>782</v>
      </c>
      <c r="M239" s="363" t="str">
        <f>IF(AL239=0,"",AL239)</f>
        <v/>
      </c>
      <c r="N239" s="363">
        <f>IF(AM239=1505,"",AM239)</f>
        <v>752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743</v>
      </c>
      <c r="S239" s="363" t="str">
        <f>IF(AR239=0,"",AR239)</f>
        <v/>
      </c>
      <c r="T239" s="363">
        <f>IF(AS239=1505,"",AS239)</f>
        <v>713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606</v>
      </c>
      <c r="AD239" s="345"/>
      <c r="AE239" s="344">
        <f>SUM(AE235:AE238)</f>
        <v>718</v>
      </c>
      <c r="AF239" s="345"/>
      <c r="AG239" s="344">
        <f>SUM(AG235:AG238)</f>
        <v>893</v>
      </c>
      <c r="AH239" s="345"/>
      <c r="AI239" s="344">
        <f>SUM(AI235:AI238)</f>
        <v>709</v>
      </c>
      <c r="AJ239" s="345"/>
      <c r="AK239" s="344">
        <f>SUM(AK235:AK238)</f>
        <v>782</v>
      </c>
      <c r="AL239" s="345"/>
      <c r="AM239" s="344">
        <f>SUM(AM235:AM238)</f>
        <v>752</v>
      </c>
      <c r="AN239" s="345"/>
      <c r="AO239" s="344">
        <f>SUM(AO235:AO238)</f>
        <v>696</v>
      </c>
      <c r="AP239" s="345"/>
      <c r="AQ239" s="344">
        <f>SUM(AQ235:AQ238)</f>
        <v>743</v>
      </c>
      <c r="AR239" s="345"/>
      <c r="AS239" s="344">
        <f>SUM(AS235:AS238)</f>
        <v>713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6">
        <f>IF(AD247="","",AD247)</f>
        <v>0</v>
      </c>
      <c r="F247" s="75">
        <f t="shared" ref="F247:F260" si="273">IF(AE247=0,"",AE247)</f>
        <v>143</v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1</v>
      </c>
      <c r="L247" s="75" t="str">
        <f t="shared" ref="L247:L260" si="276">IF(AK247=0,"",AK247)</f>
        <v/>
      </c>
      <c r="M247" s="346">
        <f>IF(AL247="","",AL247)</f>
        <v>1</v>
      </c>
      <c r="N247" s="75" t="str">
        <f>IF(AM247=0,"",AM247)</f>
        <v/>
      </c>
      <c r="O247" s="346">
        <f>IF(AN247="","",AN247)</f>
        <v>1</v>
      </c>
      <c r="P247" s="75" t="str">
        <f t="shared" ref="P247:P260" si="277">IF(AO247=0,"",AO247)</f>
        <v/>
      </c>
      <c r="Q247" s="346">
        <f>IF(AP247="","",AP247)</f>
        <v>1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1</v>
      </c>
      <c r="V247" s="75">
        <f t="shared" ref="V247:V260" si="280">IF(AU247=0,"",AU247)</f>
        <v>297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">
      <c r="A248" s="375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7"/>
      <c r="F248" s="78" t="str">
        <f t="shared" si="273"/>
        <v/>
      </c>
      <c r="G248" s="347"/>
      <c r="H248" s="78">
        <f t="shared" si="274"/>
        <v>156</v>
      </c>
      <c r="I248" s="347"/>
      <c r="J248" s="78">
        <f t="shared" si="275"/>
        <v>188</v>
      </c>
      <c r="K248" s="347"/>
      <c r="L248" s="78">
        <f t="shared" si="276"/>
        <v>177</v>
      </c>
      <c r="M248" s="347"/>
      <c r="N248" s="78">
        <f t="shared" ref="N248:N260" si="293">IF(AM248=0,"",AM248)</f>
        <v>256</v>
      </c>
      <c r="O248" s="347"/>
      <c r="P248" s="78">
        <f t="shared" si="277"/>
        <v>190</v>
      </c>
      <c r="Q248" s="347"/>
      <c r="R248" s="78">
        <f t="shared" si="278"/>
        <v>222</v>
      </c>
      <c r="S248" s="347"/>
      <c r="T248" s="78">
        <f t="shared" si="279"/>
        <v>194</v>
      </c>
      <c r="U248" s="347"/>
      <c r="V248" s="78">
        <f t="shared" si="280"/>
        <v>1383</v>
      </c>
      <c r="W248" s="347"/>
      <c r="Z248" s="350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25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">
      <c r="A250" s="374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6">
        <f>IF(AD250="","",AD250)</f>
        <v>0</v>
      </c>
      <c r="F250" s="75">
        <f t="shared" si="273"/>
        <v>203</v>
      </c>
      <c r="G250" s="346">
        <f>IF(AF250="","",AF250)</f>
        <v>0</v>
      </c>
      <c r="H250" s="75">
        <f t="shared" si="274"/>
        <v>171</v>
      </c>
      <c r="I250" s="346">
        <f>IF(AH250="","",AH250)</f>
        <v>0</v>
      </c>
      <c r="J250" s="75">
        <f t="shared" si="275"/>
        <v>180</v>
      </c>
      <c r="K250" s="346">
        <f>IF(AJ250="","",AJ250)</f>
        <v>0</v>
      </c>
      <c r="L250" s="75">
        <f t="shared" si="276"/>
        <v>170</v>
      </c>
      <c r="M250" s="346">
        <f>IF(AL250="","",AL250)</f>
        <v>0</v>
      </c>
      <c r="N250" s="75">
        <f t="shared" si="293"/>
        <v>172</v>
      </c>
      <c r="O250" s="346">
        <f>IF(AN250="","",AN250)</f>
        <v>0</v>
      </c>
      <c r="P250" s="75">
        <f t="shared" si="277"/>
        <v>203</v>
      </c>
      <c r="Q250" s="346">
        <f>IF(AP250="","",AP250)</f>
        <v>0</v>
      </c>
      <c r="R250" s="75">
        <f t="shared" si="278"/>
        <v>166</v>
      </c>
      <c r="S250" s="346">
        <f>IF(AR250="","",AR250)</f>
        <v>1</v>
      </c>
      <c r="T250" s="75">
        <f t="shared" si="279"/>
        <v>157</v>
      </c>
      <c r="U250" s="346">
        <f>IF(AT250="","",AT250)</f>
        <v>0</v>
      </c>
      <c r="V250" s="75">
        <f t="shared" si="280"/>
        <v>1589</v>
      </c>
      <c r="W250" s="346">
        <f>IF(AV250="","",AV250)</f>
        <v>1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25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1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1</v>
      </c>
      <c r="R253" s="75" t="str">
        <f t="shared" si="278"/>
        <v/>
      </c>
      <c r="S253" s="346">
        <f>IF(AR253="","",AR253)</f>
        <v>1</v>
      </c>
      <c r="T253" s="75" t="str">
        <f t="shared" si="279"/>
        <v/>
      </c>
      <c r="U253" s="346">
        <f>IF(AT253="","",AT253)</f>
        <v>0</v>
      </c>
      <c r="V253" s="75">
        <f t="shared" si="280"/>
        <v>129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">
      <c r="A254" s="375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7"/>
      <c r="F254" s="78">
        <f t="shared" si="273"/>
        <v>169</v>
      </c>
      <c r="G254" s="347"/>
      <c r="H254" s="78">
        <f t="shared" si="274"/>
        <v>178</v>
      </c>
      <c r="I254" s="347"/>
      <c r="J254" s="78">
        <f t="shared" si="275"/>
        <v>193</v>
      </c>
      <c r="K254" s="347"/>
      <c r="L254" s="78">
        <f t="shared" si="276"/>
        <v>217</v>
      </c>
      <c r="M254" s="347"/>
      <c r="N254" s="78">
        <f t="shared" si="293"/>
        <v>189</v>
      </c>
      <c r="O254" s="347"/>
      <c r="P254" s="78">
        <f t="shared" si="277"/>
        <v>199</v>
      </c>
      <c r="Q254" s="347"/>
      <c r="R254" s="78">
        <f t="shared" si="278"/>
        <v>234</v>
      </c>
      <c r="S254" s="347"/>
      <c r="T254" s="78">
        <f t="shared" si="279"/>
        <v>160</v>
      </c>
      <c r="U254" s="347"/>
      <c r="V254" s="78">
        <f t="shared" si="280"/>
        <v>1539</v>
      </c>
      <c r="W254" s="347"/>
      <c r="Z254" s="350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25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6">
        <f>IF(AD256="","",AD256)</f>
        <v>1</v>
      </c>
      <c r="F256" s="75">
        <f t="shared" si="273"/>
        <v>203</v>
      </c>
      <c r="G256" s="346">
        <f>IF(AF256="","",AF256)</f>
        <v>1</v>
      </c>
      <c r="H256" s="75">
        <f t="shared" si="274"/>
        <v>187</v>
      </c>
      <c r="I256" s="346">
        <f>IF(AH256="","",AH256)</f>
        <v>1</v>
      </c>
      <c r="J256" s="75">
        <f t="shared" si="275"/>
        <v>216</v>
      </c>
      <c r="K256" s="346">
        <f>IF(AJ256="","",AJ256)</f>
        <v>1</v>
      </c>
      <c r="L256" s="75">
        <f t="shared" si="276"/>
        <v>217</v>
      </c>
      <c r="M256" s="346">
        <f>IF(AL256="","",AL256)</f>
        <v>0</v>
      </c>
      <c r="N256" s="75">
        <f t="shared" si="293"/>
        <v>236</v>
      </c>
      <c r="O256" s="346">
        <f>IF(AN256="","",AN256)</f>
        <v>1</v>
      </c>
      <c r="P256" s="75">
        <f t="shared" si="277"/>
        <v>236</v>
      </c>
      <c r="Q256" s="346">
        <f>IF(AP256="","",AP256)</f>
        <v>1</v>
      </c>
      <c r="R256" s="75">
        <f t="shared" si="278"/>
        <v>188</v>
      </c>
      <c r="S256" s="346">
        <f>IF(AR256="","",AR256)</f>
        <v>0</v>
      </c>
      <c r="T256" s="75">
        <f t="shared" si="279"/>
        <v>200</v>
      </c>
      <c r="U256" s="346">
        <f>IF(AT256="","",AT256)</f>
        <v>1</v>
      </c>
      <c r="V256" s="75">
        <f t="shared" si="280"/>
        <v>1905</v>
      </c>
      <c r="W256" s="346">
        <f>IF(AV256="","",AV256)</f>
        <v>7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6" t="str">
        <f t="shared" si="304"/>
        <v>Schanzer Ingolstadt 1</v>
      </c>
      <c r="E263" s="357" t="str">
        <f t="shared" si="304"/>
        <v/>
      </c>
      <c r="F263" s="356" t="str">
        <f t="shared" si="304"/>
        <v>BC EMAX Unterföhring 2</v>
      </c>
      <c r="G263" s="357" t="str">
        <f t="shared" si="304"/>
        <v/>
      </c>
      <c r="H263" s="356" t="str">
        <f t="shared" si="304"/>
        <v>SG DJK Rimpar</v>
      </c>
      <c r="I263" s="357" t="str">
        <f t="shared" si="304"/>
        <v/>
      </c>
      <c r="J263" s="356" t="str">
        <f t="shared" si="304"/>
        <v>RW Lichtenhof Stein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High Roller Rosenheim 1</v>
      </c>
      <c r="O263" s="357" t="str">
        <f t="shared" si="305"/>
        <v/>
      </c>
      <c r="P263" s="356" t="str">
        <f t="shared" si="305"/>
        <v>Bajuwaren München 1</v>
      </c>
      <c r="Q263" s="357" t="str">
        <f t="shared" si="305"/>
        <v/>
      </c>
      <c r="R263" s="356" t="str">
        <f t="shared" si="305"/>
        <v>BC Comet Nürnberg</v>
      </c>
      <c r="S263" s="357" t="str">
        <f t="shared" si="305"/>
        <v/>
      </c>
      <c r="T263" s="356" t="str">
        <f t="shared" si="305"/>
        <v>SG Rottendorf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Schanzer Ingolstadt 1</v>
      </c>
      <c r="AD263" s="357"/>
      <c r="AE263" s="356" t="str">
        <f>VLOOKUP(AE262,Schlüssel!$A$5:$K$14,2)</f>
        <v>BC EMAX Unterföhring 2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RW Lichtenhof Stein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Bajuwaren München 1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SG Rottendorf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190</v>
      </c>
      <c r="E265" s="360" t="str">
        <f>IF(AD265=0,"",AD265)</f>
        <v/>
      </c>
      <c r="F265" s="360">
        <f>IF(AE265=301,"",AE265)</f>
        <v>172</v>
      </c>
      <c r="G265" s="360" t="str">
        <f>IF(AF265=0,"",AF265)</f>
        <v/>
      </c>
      <c r="H265" s="360">
        <f>IF(AG265=301,"",AG265)</f>
        <v>192</v>
      </c>
      <c r="I265" s="360" t="str">
        <f>IF(AH265=0,"",AH265)</f>
        <v/>
      </c>
      <c r="J265" s="360">
        <f>IF(AI265=301,"",AI265)</f>
        <v>167</v>
      </c>
      <c r="K265" s="360" t="str">
        <f>IF(AJ265=0,"",AJ265)</f>
        <v/>
      </c>
      <c r="L265" s="360">
        <f>IF(AK265=301,"",AK265)</f>
        <v>119</v>
      </c>
      <c r="M265" s="360" t="str">
        <f>IF(AL265=0,"",AL265)</f>
        <v/>
      </c>
      <c r="N265" s="360">
        <f>IF(AM265=301,"",AM265)</f>
        <v>157</v>
      </c>
      <c r="O265" s="360" t="str">
        <f>IF(AN265=0,"",AN265)</f>
        <v/>
      </c>
      <c r="P265" s="360">
        <f>IF(AO265=301,"",AO265)</f>
        <v>186</v>
      </c>
      <c r="Q265" s="360" t="str">
        <f>IF(AP265=0,"",AP265)</f>
        <v/>
      </c>
      <c r="R265" s="360">
        <f>IF(AQ265=301,"",AQ265)</f>
        <v>226</v>
      </c>
      <c r="S265" s="360" t="str">
        <f>IF(AR265=0,"",AR265)</f>
        <v/>
      </c>
      <c r="T265" s="360">
        <f>IF(AS265=301,"",AS265)</f>
        <v>190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190</v>
      </c>
      <c r="AD265" s="367"/>
      <c r="AE265" s="366">
        <f>ABS(INDEX(AE:AE,MATCH(AE262,$AA:$AA,0)+5)+INDEX(AE:AE,MATCH(AE262,$AA:$AA,0)+6)+INDEX(AE:AE,MATCH(AE262,$AA:$AA,0)+7))</f>
        <v>172</v>
      </c>
      <c r="AF265" s="367"/>
      <c r="AG265" s="366">
        <f>ABS(INDEX(AG:AG,MATCH(AG262,$AA:$AA,0)+5)+INDEX(AG:AG,MATCH(AG262,$AA:$AA,0)+6)+INDEX(AG:AG,MATCH(AG262,$AA:$AA,0)+7))</f>
        <v>192</v>
      </c>
      <c r="AH265" s="367"/>
      <c r="AI265" s="366">
        <f>ABS(INDEX(AI:AI,MATCH(AI262,$AA:$AA,0)+5)+INDEX(AI:AI,MATCH(AI262,$AA:$AA,0)+6)+INDEX(AI:AI,MATCH(AI262,$AA:$AA,0)+7))</f>
        <v>167</v>
      </c>
      <c r="AJ265" s="367"/>
      <c r="AK265" s="366">
        <f>ABS(INDEX(AK:AK,MATCH(AK262,$AA:$AA,0)+5)+INDEX(AK:AK,MATCH(AK262,$AA:$AA,0)+6)+INDEX(AK:AK,MATCH(AK262,$AA:$AA,0)+7))</f>
        <v>119</v>
      </c>
      <c r="AL265" s="367"/>
      <c r="AM265" s="366">
        <f>ABS(INDEX(AM:AM,MATCH(AM262,$AA:$AA,0)+5)+INDEX(AM:AM,MATCH(AM262,$AA:$AA,0)+6)+INDEX(AM:AM,MATCH(AM262,$AA:$AA,0)+7))</f>
        <v>157</v>
      </c>
      <c r="AN265" s="367"/>
      <c r="AO265" s="366">
        <f>ABS(INDEX(AO:AO,MATCH(AO262,$AA:$AA,0)+5)+INDEX(AO:AO,MATCH(AO262,$AA:$AA,0)+6)+INDEX(AO:AO,MATCH(AO262,$AA:$AA,0)+7))</f>
        <v>186</v>
      </c>
      <c r="AP265" s="367"/>
      <c r="AQ265" s="366">
        <f>ABS(INDEX(AQ:AQ,MATCH(AQ262,$AA:$AA,0)+5)+INDEX(AQ:AQ,MATCH(AQ262,$AA:$AA,0)+6)+INDEX(AQ:AQ,MATCH(AQ262,$AA:$AA,0)+7))</f>
        <v>226</v>
      </c>
      <c r="AR265" s="367"/>
      <c r="AS265" s="366">
        <f>ABS(INDEX(AS:AS,MATCH(AS262,$AA:$AA,0)+5)+INDEX(AS:AS,MATCH(AS262,$AA:$AA,0)+6)+INDEX(AS:AS,MATCH(AS262,$AA:$AA,0)+7))</f>
        <v>190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06"/>
        <v>Spieler 2</v>
      </c>
      <c r="C266" s="373" t="str">
        <f t="shared" si="306"/>
        <v/>
      </c>
      <c r="D266" s="360">
        <f>IF(AC266=301,"",AC266)</f>
        <v>201</v>
      </c>
      <c r="E266" s="360" t="str">
        <f>IF(AD266=0,"",AD266)</f>
        <v/>
      </c>
      <c r="F266" s="360">
        <f>IF(AE266=301,"",AE266)</f>
        <v>213</v>
      </c>
      <c r="G266" s="360" t="str">
        <f>IF(AF266=0,"",AF266)</f>
        <v/>
      </c>
      <c r="H266" s="360">
        <f>IF(AG266=301,"",AG266)</f>
        <v>255</v>
      </c>
      <c r="I266" s="360" t="str">
        <f>IF(AH266=0,"",AH266)</f>
        <v/>
      </c>
      <c r="J266" s="360">
        <f>IF(AI266=301,"",AI266)</f>
        <v>182</v>
      </c>
      <c r="K266" s="360" t="str">
        <f>IF(AJ266=0,"",AJ266)</f>
        <v/>
      </c>
      <c r="L266" s="360">
        <f>IF(AK266=301,"",AK266)</f>
        <v>202</v>
      </c>
      <c r="M266" s="360" t="str">
        <f>IF(AL266=0,"",AL266)</f>
        <v/>
      </c>
      <c r="N266" s="360">
        <f>IF(AM266=301,"",AM266)</f>
        <v>211</v>
      </c>
      <c r="O266" s="360" t="str">
        <f>IF(AN266=0,"",AN266)</f>
        <v/>
      </c>
      <c r="P266" s="360">
        <f>IF(AO266=301,"",AO266)</f>
        <v>238</v>
      </c>
      <c r="Q266" s="360" t="str">
        <f>IF(AP266=0,"",AP266)</f>
        <v/>
      </c>
      <c r="R266" s="360">
        <f>IF(AQ266=301,"",AQ266)</f>
        <v>160</v>
      </c>
      <c r="S266" s="360" t="str">
        <f>IF(AR266=0,"",AR266)</f>
        <v/>
      </c>
      <c r="T266" s="360">
        <f>IF(AS266=301,"",AS266)</f>
        <v>210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201</v>
      </c>
      <c r="AD266" s="365"/>
      <c r="AE266" s="364">
        <f>ABS(INDEX(AE:AE,MATCH(AE262,$AA:$AA,0)+8)+INDEX(AE:AE,MATCH(AE262,$AA:$AA,0)+9)+INDEX(AE:AE,MATCH(AE262,$AA:$AA,0)+10))</f>
        <v>213</v>
      </c>
      <c r="AF266" s="365"/>
      <c r="AG266" s="364">
        <f>ABS(INDEX(AG:AG,MATCH(AG262,$AA:$AA,0)+8)+INDEX(AG:AG,MATCH(AG262,$AA:$AA,0)+9)+INDEX(AG:AG,MATCH(AG262,$AA:$AA,0)+10))</f>
        <v>255</v>
      </c>
      <c r="AH266" s="365"/>
      <c r="AI266" s="364">
        <f>ABS(INDEX(AI:AI,MATCH(AI262,$AA:$AA,0)+8)+INDEX(AI:AI,MATCH(AI262,$AA:$AA,0)+9)+INDEX(AI:AI,MATCH(AI262,$AA:$AA,0)+10))</f>
        <v>182</v>
      </c>
      <c r="AJ266" s="365"/>
      <c r="AK266" s="364">
        <f>ABS(INDEX(AK:AK,MATCH(AK262,$AA:$AA,0)+8)+INDEX(AK:AK,MATCH(AK262,$AA:$AA,0)+9)+INDEX(AK:AK,MATCH(AK262,$AA:$AA,0)+10))</f>
        <v>202</v>
      </c>
      <c r="AL266" s="365"/>
      <c r="AM266" s="364">
        <f>ABS(INDEX(AM:AM,MATCH(AM262,$AA:$AA,0)+8)+INDEX(AM:AM,MATCH(AM262,$AA:$AA,0)+9)+INDEX(AM:AM,MATCH(AM262,$AA:$AA,0)+10))</f>
        <v>211</v>
      </c>
      <c r="AN266" s="365"/>
      <c r="AO266" s="364">
        <f>ABS(INDEX(AO:AO,MATCH(AO262,$AA:$AA,0)+8)+INDEX(AO:AO,MATCH(AO262,$AA:$AA,0)+9)+INDEX(AO:AO,MATCH(AO262,$AA:$AA,0)+10))</f>
        <v>238</v>
      </c>
      <c r="AP266" s="365"/>
      <c r="AQ266" s="364">
        <f>ABS(INDEX(AQ:AQ,MATCH(AQ262,$AA:$AA,0)+8)+INDEX(AQ:AQ,MATCH(AQ262,$AA:$AA,0)+9)+INDEX(AQ:AQ,MATCH(AQ262,$AA:$AA,0)+10))</f>
        <v>160</v>
      </c>
      <c r="AR266" s="365"/>
      <c r="AS266" s="364">
        <f>ABS(INDEX(AS:AS,MATCH(AS262,$AA:$AA,0)+8)+INDEX(AS:AS,MATCH(AS262,$AA:$AA,0)+9)+INDEX(AS:AS,MATCH(AS262,$AA:$AA,0)+10))</f>
        <v>210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06"/>
        <v>Spieler 3</v>
      </c>
      <c r="C267" s="373" t="str">
        <f t="shared" si="306"/>
        <v/>
      </c>
      <c r="D267" s="360">
        <f>IF(AC267=301,"",AC267)</f>
        <v>138</v>
      </c>
      <c r="E267" s="360" t="str">
        <f>IF(AD267=0,"",AD267)</f>
        <v/>
      </c>
      <c r="F267" s="360">
        <f>IF(AE267=301,"",AE267)</f>
        <v>226</v>
      </c>
      <c r="G267" s="360" t="str">
        <f>IF(AF267=0,"",AF267)</f>
        <v/>
      </c>
      <c r="H267" s="360">
        <f>IF(AG267=301,"",AG267)</f>
        <v>192</v>
      </c>
      <c r="I267" s="360" t="str">
        <f>IF(AH267=0,"",AH267)</f>
        <v/>
      </c>
      <c r="J267" s="360">
        <f>IF(AI267=301,"",AI267)</f>
        <v>196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186</v>
      </c>
      <c r="Q267" s="360" t="str">
        <f>IF(AP267=0,"",AP267)</f>
        <v/>
      </c>
      <c r="R267" s="360">
        <f>IF(AQ267=301,"",AQ267)</f>
        <v>196</v>
      </c>
      <c r="S267" s="360" t="str">
        <f>IF(AR267=0,"",AR267)</f>
        <v/>
      </c>
      <c r="T267" s="360">
        <f>IF(AS267=301,"",AS267)</f>
        <v>190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138</v>
      </c>
      <c r="AD267" s="365"/>
      <c r="AE267" s="364">
        <f>ABS(INDEX(AE:AE,MATCH(AE262,$AA:$AA,0)+11)+INDEX(AE:AE,MATCH(AE262,$AA:$AA,0)+12)+INDEX(AE:AE,MATCH(AE262,$AA:$AA,0)+13))</f>
        <v>226</v>
      </c>
      <c r="AF267" s="365"/>
      <c r="AG267" s="364">
        <f>ABS(INDEX(AG:AG,MATCH(AG262,$AA:$AA,0)+11)+INDEX(AG:AG,MATCH(AG262,$AA:$AA,0)+12)+INDEX(AG:AG,MATCH(AG262,$AA:$AA,0)+13))</f>
        <v>192</v>
      </c>
      <c r="AH267" s="365"/>
      <c r="AI267" s="364">
        <f>ABS(INDEX(AI:AI,MATCH(AI262,$AA:$AA,0)+11)+INDEX(AI:AI,MATCH(AI262,$AA:$AA,0)+12)+INDEX(AI:AI,MATCH(AI262,$AA:$AA,0)+13))</f>
        <v>196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186</v>
      </c>
      <c r="AP267" s="365"/>
      <c r="AQ267" s="364">
        <f>ABS(INDEX(AQ:AQ,MATCH(AQ262,$AA:$AA,0)+11)+INDEX(AQ:AQ,MATCH(AQ262,$AA:$AA,0)+12)+INDEX(AQ:AQ,MATCH(AQ262,$AA:$AA,0)+13))</f>
        <v>196</v>
      </c>
      <c r="AR267" s="365"/>
      <c r="AS267" s="364">
        <f>ABS(INDEX(AS:AS,MATCH(AS262,$AA:$AA,0)+11)+INDEX(AS:AS,MATCH(AS262,$AA:$AA,0)+12)+INDEX(AS:AS,MATCH(AS262,$AA:$AA,0)+13))</f>
        <v>190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06"/>
        <v>Spieler 4</v>
      </c>
      <c r="C268" s="373" t="str">
        <f t="shared" si="306"/>
        <v/>
      </c>
      <c r="D268" s="360">
        <f>IF(AC268=301,"",AC268)</f>
        <v>147</v>
      </c>
      <c r="E268" s="360" t="str">
        <f>IF(AD268=0,"",AD268)</f>
        <v/>
      </c>
      <c r="F268" s="360">
        <f>IF(AE268=301,"",AE268)</f>
        <v>199</v>
      </c>
      <c r="G268" s="360" t="str">
        <f>IF(AF268=0,"",AF268)</f>
        <v/>
      </c>
      <c r="H268" s="360">
        <f>IF(AG268=301,"",AG268)</f>
        <v>176</v>
      </c>
      <c r="I268" s="360" t="str">
        <f>IF(AH268=0,"",AH268)</f>
        <v/>
      </c>
      <c r="J268" s="360">
        <f>IF(AI268=301,"",AI268)</f>
        <v>174</v>
      </c>
      <c r="K268" s="360" t="str">
        <f>IF(AJ268=0,"",AJ268)</f>
        <v/>
      </c>
      <c r="L268" s="360">
        <f>IF(AK268=301,"",AK268)</f>
        <v>233</v>
      </c>
      <c r="M268" s="360" t="str">
        <f>IF(AL268=0,"",AL268)</f>
        <v/>
      </c>
      <c r="N268" s="360">
        <f>IF(AM268=301,"",AM268)</f>
        <v>185</v>
      </c>
      <c r="O268" s="360" t="str">
        <f>IF(AN268=0,"",AN268)</f>
        <v/>
      </c>
      <c r="P268" s="360">
        <f>IF(AO268=301,"",AO268)</f>
        <v>160</v>
      </c>
      <c r="Q268" s="360" t="str">
        <f>IF(AP268=0,"",AP268)</f>
        <v/>
      </c>
      <c r="R268" s="360">
        <f>IF(AQ268=301,"",AQ268)</f>
        <v>206</v>
      </c>
      <c r="S268" s="360" t="str">
        <f>IF(AR268=0,"",AR268)</f>
        <v/>
      </c>
      <c r="T268" s="360">
        <f>IF(AS268=301,"",AS268)</f>
        <v>172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147</v>
      </c>
      <c r="AD268" s="365"/>
      <c r="AE268" s="364">
        <f>ABS(INDEX(AE:AE,MATCH(AE262,$AA:$AA,0)+14)+INDEX(AE:AE,MATCH(AE262,$AA:$AA,0)+15)+INDEX(AE:AE,MATCH(AE262,$AA:$AA,0)+16))</f>
        <v>199</v>
      </c>
      <c r="AF268" s="365"/>
      <c r="AG268" s="364">
        <f>ABS(INDEX(AG:AG,MATCH(AG262,$AA:$AA,0)+14)+INDEX(AG:AG,MATCH(AG262,$AA:$AA,0)+15)+INDEX(AG:AG,MATCH(AG262,$AA:$AA,0)+16))</f>
        <v>176</v>
      </c>
      <c r="AH268" s="365"/>
      <c r="AI268" s="364">
        <f>ABS(INDEX(AI:AI,MATCH(AI262,$AA:$AA,0)+14)+INDEX(AI:AI,MATCH(AI262,$AA:$AA,0)+15)+INDEX(AI:AI,MATCH(AI262,$AA:$AA,0)+16))</f>
        <v>174</v>
      </c>
      <c r="AJ268" s="365"/>
      <c r="AK268" s="364">
        <f>ABS(INDEX(AK:AK,MATCH(AK262,$AA:$AA,0)+14)+INDEX(AK:AK,MATCH(AK262,$AA:$AA,0)+15)+INDEX(AK:AK,MATCH(AK262,$AA:$AA,0)+16))</f>
        <v>233</v>
      </c>
      <c r="AL268" s="365"/>
      <c r="AM268" s="364">
        <f>ABS(INDEX(AM:AM,MATCH(AM262,$AA:$AA,0)+14)+INDEX(AM:AM,MATCH(AM262,$AA:$AA,0)+15)+INDEX(AM:AM,MATCH(AM262,$AA:$AA,0)+16))</f>
        <v>185</v>
      </c>
      <c r="AN268" s="365"/>
      <c r="AO268" s="364">
        <f>ABS(INDEX(AO:AO,MATCH(AO262,$AA:$AA,0)+14)+INDEX(AO:AO,MATCH(AO262,$AA:$AA,0)+15)+INDEX(AO:AO,MATCH(AO262,$AA:$AA,0)+16))</f>
        <v>160</v>
      </c>
      <c r="AP268" s="365"/>
      <c r="AQ268" s="364">
        <f>ABS(INDEX(AQ:AQ,MATCH(AQ262,$AA:$AA,0)+14)+INDEX(AQ:AQ,MATCH(AQ262,$AA:$AA,0)+15)+INDEX(AQ:AQ,MATCH(AQ262,$AA:$AA,0)+16))</f>
        <v>206</v>
      </c>
      <c r="AR268" s="365"/>
      <c r="AS268" s="364">
        <f>ABS(INDEX(AS:AS,MATCH(AS262,$AA:$AA,0)+14)+INDEX(AS:AS,MATCH(AS262,$AA:$AA,0)+15)+INDEX(AS:AS,MATCH(AS262,$AA:$AA,0)+16))</f>
        <v>172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06"/>
        <v>Gesamt</v>
      </c>
      <c r="C269" s="345" t="str">
        <f t="shared" si="306"/>
        <v/>
      </c>
      <c r="D269" s="363">
        <f>IF(AC269=1505,"",AC269)</f>
        <v>676</v>
      </c>
      <c r="E269" s="363" t="str">
        <f>IF(AD269=0,"",AD269)</f>
        <v/>
      </c>
      <c r="F269" s="363">
        <f>IF(AE269=1505,"",AE269)</f>
        <v>810</v>
      </c>
      <c r="G269" s="363" t="str">
        <f>IF(AF269=0,"",AF269)</f>
        <v/>
      </c>
      <c r="H269" s="363">
        <f>IF(AG269=1505,"",AG269)</f>
        <v>815</v>
      </c>
      <c r="I269" s="363" t="str">
        <f>IF(AH269=0,"",AH269)</f>
        <v/>
      </c>
      <c r="J269" s="363">
        <f>IF(AI269=1505,"",AI269)</f>
        <v>719</v>
      </c>
      <c r="K269" s="363" t="str">
        <f>IF(AJ269=0,"",AJ269)</f>
        <v/>
      </c>
      <c r="L269" s="363">
        <f>IF(AK269=1505,"",AK269)</f>
        <v>720</v>
      </c>
      <c r="M269" s="363" t="str">
        <f>IF(AL269=0,"",AL269)</f>
        <v/>
      </c>
      <c r="N269" s="363">
        <f>IF(AM269=1505,"",AM269)</f>
        <v>750</v>
      </c>
      <c r="O269" s="363" t="str">
        <f>IF(AN269=0,"",AN269)</f>
        <v/>
      </c>
      <c r="P269" s="363">
        <f>IF(AO269=1505,"",AO269)</f>
        <v>770</v>
      </c>
      <c r="Q269" s="363" t="str">
        <f>IF(AP269=0,"",AP269)</f>
        <v/>
      </c>
      <c r="R269" s="363">
        <f>IF(AQ269=1505,"",AQ269)</f>
        <v>788</v>
      </c>
      <c r="S269" s="363" t="str">
        <f>IF(AR269=0,"",AR269)</f>
        <v/>
      </c>
      <c r="T269" s="363">
        <f>IF(AS269=1505,"",AS269)</f>
        <v>762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676</v>
      </c>
      <c r="AD269" s="345"/>
      <c r="AE269" s="344">
        <f>SUM(AE265:AE268)</f>
        <v>810</v>
      </c>
      <c r="AF269" s="345"/>
      <c r="AG269" s="344">
        <f>SUM(AG265:AG268)</f>
        <v>815</v>
      </c>
      <c r="AH269" s="345"/>
      <c r="AI269" s="344">
        <f>SUM(AI265:AI268)</f>
        <v>719</v>
      </c>
      <c r="AJ269" s="345"/>
      <c r="AK269" s="344">
        <f>SUM(AK265:AK268)</f>
        <v>720</v>
      </c>
      <c r="AL269" s="345"/>
      <c r="AM269" s="344">
        <f>SUM(AM265:AM268)</f>
        <v>750</v>
      </c>
      <c r="AN269" s="345"/>
      <c r="AO269" s="344">
        <f>SUM(AO265:AO268)</f>
        <v>770</v>
      </c>
      <c r="AP269" s="345"/>
      <c r="AQ269" s="344">
        <f>SUM(AQ265:AQ268)</f>
        <v>788</v>
      </c>
      <c r="AR269" s="345"/>
      <c r="AS269" s="344">
        <f>SUM(AS265:AS268)</f>
        <v>762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6">
        <f>IF(AD277="","",AD277)</f>
        <v>0</v>
      </c>
      <c r="F277" s="75">
        <f t="shared" ref="F277:F290" si="307">IF(AE277=0,"",AE277)</f>
        <v>163</v>
      </c>
      <c r="G277" s="346">
        <f>IF(AF277="","",AF277)</f>
        <v>0</v>
      </c>
      <c r="H277" s="75">
        <f t="shared" ref="H277:H290" si="308">IF(AG277=0,"",AG277)</f>
        <v>231</v>
      </c>
      <c r="I277" s="346">
        <f>IF(AH277="","",AH277)</f>
        <v>1</v>
      </c>
      <c r="J277" s="75">
        <f t="shared" ref="J277:J290" si="309">IF(AI277=0,"",AI277)</f>
        <v>183</v>
      </c>
      <c r="K277" s="346">
        <f>IF(AJ277="","",AJ277)</f>
        <v>1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757</v>
      </c>
      <c r="W277" s="346">
        <f>IF(AV277="","",AV277)</f>
        <v>3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">
      <c r="A278" s="375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>
        <f t="shared" si="310"/>
        <v>216</v>
      </c>
      <c r="M278" s="347"/>
      <c r="N278" s="78">
        <f t="shared" ref="N278:N290" si="327">IF(AM278=0,"",AM278)</f>
        <v>157</v>
      </c>
      <c r="O278" s="347"/>
      <c r="P278" s="78">
        <f t="shared" si="311"/>
        <v>175</v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>
        <f t="shared" si="314"/>
        <v>548</v>
      </c>
      <c r="W278" s="347"/>
      <c r="Z278" s="350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25">
      <c r="A279" s="376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>
        <f t="shared" si="312"/>
        <v>172</v>
      </c>
      <c r="S279" s="348"/>
      <c r="T279" s="69">
        <f t="shared" si="313"/>
        <v>125</v>
      </c>
      <c r="U279" s="348"/>
      <c r="V279" s="69">
        <f t="shared" si="314"/>
        <v>297</v>
      </c>
      <c r="W279" s="348"/>
      <c r="Z279" s="351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6">
        <f>IF(AD280="","",AD280)</f>
        <v>1</v>
      </c>
      <c r="F280" s="75">
        <f t="shared" si="307"/>
        <v>173</v>
      </c>
      <c r="G280" s="346">
        <f>IF(AF280="","",AF280)</f>
        <v>0</v>
      </c>
      <c r="H280" s="75">
        <f t="shared" si="308"/>
        <v>183</v>
      </c>
      <c r="I280" s="346">
        <f>IF(AH280="","",AH280)</f>
        <v>1</v>
      </c>
      <c r="J280" s="75">
        <f t="shared" si="309"/>
        <v>155</v>
      </c>
      <c r="K280" s="346">
        <f>IF(AJ280="","",AJ280)</f>
        <v>0</v>
      </c>
      <c r="L280" s="75">
        <f t="shared" si="310"/>
        <v>174</v>
      </c>
      <c r="M280" s="346">
        <f>IF(AL280="","",AL280)</f>
        <v>1</v>
      </c>
      <c r="N280" s="75">
        <f t="shared" si="327"/>
        <v>211</v>
      </c>
      <c r="O280" s="346">
        <f>IF(AN280="","",AN280)</f>
        <v>1</v>
      </c>
      <c r="P280" s="75">
        <f t="shared" si="311"/>
        <v>201</v>
      </c>
      <c r="Q280" s="346">
        <f>IF(AP280="","",AP280)</f>
        <v>1</v>
      </c>
      <c r="R280" s="75">
        <f t="shared" si="312"/>
        <v>181</v>
      </c>
      <c r="S280" s="346">
        <f>IF(AR280="","",AR280)</f>
        <v>1</v>
      </c>
      <c r="T280" s="75">
        <f t="shared" si="313"/>
        <v>167</v>
      </c>
      <c r="U280" s="346">
        <f>IF(AT280="","",AT280)</f>
        <v>0</v>
      </c>
      <c r="V280" s="75">
        <f t="shared" si="314"/>
        <v>1679</v>
      </c>
      <c r="W280" s="346">
        <f>IF(AV280="","",AV280)</f>
        <v>6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25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">
      <c r="A283" s="374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6">
        <f>IF(AD283="","",AD283)</f>
        <v>0</v>
      </c>
      <c r="F283" s="75">
        <f t="shared" si="307"/>
        <v>190</v>
      </c>
      <c r="G283" s="346">
        <f>IF(AF283="","",AF283)</f>
        <v>0</v>
      </c>
      <c r="H283" s="75">
        <f t="shared" si="308"/>
        <v>123</v>
      </c>
      <c r="I283" s="346">
        <f>IF(AH283="","",AH283)</f>
        <v>0</v>
      </c>
      <c r="J283" s="75">
        <f t="shared" si="309"/>
        <v>190</v>
      </c>
      <c r="K283" s="346">
        <f>IF(AJ283="","",AJ283)</f>
        <v>0</v>
      </c>
      <c r="L283" s="75">
        <f t="shared" si="310"/>
        <v>212</v>
      </c>
      <c r="M283" s="346">
        <f>IF(AL283="","",AL283)</f>
        <v>1</v>
      </c>
      <c r="N283" s="75">
        <f t="shared" si="327"/>
        <v>197</v>
      </c>
      <c r="O283" s="346">
        <f>IF(AN283="","",AN283)</f>
        <v>1</v>
      </c>
      <c r="P283" s="75">
        <f t="shared" si="311"/>
        <v>184</v>
      </c>
      <c r="Q283" s="346">
        <f>IF(AP283="","",AP283)</f>
        <v>0</v>
      </c>
      <c r="R283" s="75">
        <f t="shared" si="312"/>
        <v>168</v>
      </c>
      <c r="S283" s="346">
        <f>IF(AR283="","",AR283)</f>
        <v>0</v>
      </c>
      <c r="T283" s="75">
        <f t="shared" si="313"/>
        <v>150</v>
      </c>
      <c r="U283" s="346">
        <f>IF(AT283="","",AT283)</f>
        <v>0</v>
      </c>
      <c r="V283" s="75">
        <f t="shared" si="314"/>
        <v>1591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25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6">
        <f>IF(AD286="","",AD286)</f>
        <v>0</v>
      </c>
      <c r="F286" s="75">
        <f t="shared" si="307"/>
        <v>128</v>
      </c>
      <c r="G286" s="346">
        <f>IF(AF286="","",AF286)</f>
        <v>0</v>
      </c>
      <c r="H286" s="75" t="str">
        <f t="shared" si="308"/>
        <v/>
      </c>
      <c r="I286" s="346">
        <f>IF(AH286="","",AH286)</f>
        <v>0</v>
      </c>
      <c r="J286" s="75" t="str">
        <f t="shared" si="309"/>
        <v/>
      </c>
      <c r="K286" s="346">
        <f>IF(AJ286="","",AJ286)</f>
        <v>1</v>
      </c>
      <c r="L286" s="75" t="str">
        <f t="shared" si="310"/>
        <v/>
      </c>
      <c r="M286" s="346">
        <f>IF(AL286="","",AL286)</f>
        <v>1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1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283</v>
      </c>
      <c r="W286" s="346">
        <f>IF(AV286="","",AV286)</f>
        <v>4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">
      <c r="A287" s="375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7"/>
      <c r="F287" s="78" t="str">
        <f t="shared" si="307"/>
        <v/>
      </c>
      <c r="G287" s="347"/>
      <c r="H287" s="78">
        <f t="shared" si="308"/>
        <v>169</v>
      </c>
      <c r="I287" s="347"/>
      <c r="J287" s="78">
        <f t="shared" si="309"/>
        <v>181</v>
      </c>
      <c r="K287" s="347"/>
      <c r="L287" s="78">
        <f t="shared" si="310"/>
        <v>222</v>
      </c>
      <c r="M287" s="347"/>
      <c r="N287" s="78">
        <f t="shared" si="327"/>
        <v>185</v>
      </c>
      <c r="O287" s="347"/>
      <c r="P287" s="78">
        <f t="shared" si="311"/>
        <v>177</v>
      </c>
      <c r="Q287" s="347"/>
      <c r="R287" s="78">
        <f t="shared" si="312"/>
        <v>209</v>
      </c>
      <c r="S287" s="347"/>
      <c r="T287" s="78">
        <f t="shared" si="313"/>
        <v>209</v>
      </c>
      <c r="U287" s="347"/>
      <c r="V287" s="78">
        <f t="shared" si="314"/>
        <v>1352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6" t="str">
        <f t="shared" si="338"/>
        <v>BK München 3</v>
      </c>
      <c r="E293" s="357" t="str">
        <f t="shared" si="338"/>
        <v/>
      </c>
      <c r="F293" s="356" t="str">
        <f t="shared" si="338"/>
        <v>Bajuwaren München 1</v>
      </c>
      <c r="G293" s="357" t="str">
        <f t="shared" si="338"/>
        <v/>
      </c>
      <c r="H293" s="356" t="str">
        <f t="shared" si="338"/>
        <v>Schanzer Ingolstadt 1</v>
      </c>
      <c r="I293" s="357" t="str">
        <f t="shared" si="338"/>
        <v/>
      </c>
      <c r="J293" s="356" t="str">
        <f t="shared" si="338"/>
        <v>BC EMAX Unterföhring 2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Bowlinghaus Bamberg 1</v>
      </c>
      <c r="O293" s="357" t="str">
        <f t="shared" si="339"/>
        <v/>
      </c>
      <c r="P293" s="356" t="str">
        <f t="shared" si="339"/>
        <v>SG DJK Rimpar</v>
      </c>
      <c r="Q293" s="357" t="str">
        <f t="shared" si="339"/>
        <v/>
      </c>
      <c r="R293" s="356" t="str">
        <f t="shared" si="339"/>
        <v>SG Rottendorf 1</v>
      </c>
      <c r="S293" s="357" t="str">
        <f t="shared" si="339"/>
        <v/>
      </c>
      <c r="T293" s="356" t="str">
        <f t="shared" si="339"/>
        <v>BC Comet Nürnberg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BK München 3</v>
      </c>
      <c r="AD293" s="357"/>
      <c r="AE293" s="356" t="str">
        <f>VLOOKUP(AE292,Schlüssel!$A$5:$K$14,2)</f>
        <v>Bajuwaren München 1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BC EMAX Unterföhring 2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SG DJK Rimpar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Comet Nürnberg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213</v>
      </c>
      <c r="E295" s="360" t="str">
        <f>IF(AD295=0,"",AD295)</f>
        <v/>
      </c>
      <c r="F295" s="360">
        <f>IF(AE295=301,"",AE295)</f>
        <v>247</v>
      </c>
      <c r="G295" s="360" t="str">
        <f>IF(AF295=0,"",AF295)</f>
        <v/>
      </c>
      <c r="H295" s="360">
        <f>IF(AG295=301,"",AG295)</f>
        <v>169</v>
      </c>
      <c r="I295" s="360" t="str">
        <f>IF(AH295=0,"",AH295)</f>
        <v/>
      </c>
      <c r="J295" s="360">
        <f>IF(AI295=301,"",AI295)</f>
        <v>136</v>
      </c>
      <c r="K295" s="360" t="str">
        <f>IF(AJ295=0,"",AJ295)</f>
        <v/>
      </c>
      <c r="L295" s="360">
        <f>IF(AK295=301,"",AK295)</f>
        <v>190</v>
      </c>
      <c r="M295" s="360" t="str">
        <f>IF(AL295=0,"",AL295)</f>
        <v/>
      </c>
      <c r="N295" s="360">
        <f>IF(AM295=301,"",AM295)</f>
        <v>256</v>
      </c>
      <c r="O295" s="360" t="str">
        <f>IF(AN295=0,"",AN295)</f>
        <v/>
      </c>
      <c r="P295" s="360">
        <f>IF(AO295=301,"",AO295)</f>
        <v>234</v>
      </c>
      <c r="Q295" s="360" t="str">
        <f>IF(AP295=0,"",AP295)</f>
        <v/>
      </c>
      <c r="R295" s="360">
        <f>IF(AQ295=301,"",AQ295)</f>
        <v>185</v>
      </c>
      <c r="S295" s="360" t="str">
        <f>IF(AR295=0,"",AR295)</f>
        <v/>
      </c>
      <c r="T295" s="360">
        <f>IF(AS295=301,"",AS295)</f>
        <v>209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213</v>
      </c>
      <c r="AD295" s="367"/>
      <c r="AE295" s="366">
        <f>ABS(INDEX(AE:AE,MATCH(AE292,$AA:$AA,0)+5)+INDEX(AE:AE,MATCH(AE292,$AA:$AA,0)+6)+INDEX(AE:AE,MATCH(AE292,$AA:$AA,0)+7))</f>
        <v>247</v>
      </c>
      <c r="AF295" s="367"/>
      <c r="AG295" s="366">
        <f>ABS(INDEX(AG:AG,MATCH(AG292,$AA:$AA,0)+5)+INDEX(AG:AG,MATCH(AG292,$AA:$AA,0)+6)+INDEX(AG:AG,MATCH(AG292,$AA:$AA,0)+7))</f>
        <v>169</v>
      </c>
      <c r="AH295" s="367"/>
      <c r="AI295" s="366">
        <f>ABS(INDEX(AI:AI,MATCH(AI292,$AA:$AA,0)+5)+INDEX(AI:AI,MATCH(AI292,$AA:$AA,0)+6)+INDEX(AI:AI,MATCH(AI292,$AA:$AA,0)+7))</f>
        <v>136</v>
      </c>
      <c r="AJ295" s="367"/>
      <c r="AK295" s="366">
        <f>ABS(INDEX(AK:AK,MATCH(AK292,$AA:$AA,0)+5)+INDEX(AK:AK,MATCH(AK292,$AA:$AA,0)+6)+INDEX(AK:AK,MATCH(AK292,$AA:$AA,0)+7))</f>
        <v>190</v>
      </c>
      <c r="AL295" s="367"/>
      <c r="AM295" s="366">
        <f>ABS(INDEX(AM:AM,MATCH(AM292,$AA:$AA,0)+5)+INDEX(AM:AM,MATCH(AM292,$AA:$AA,0)+6)+INDEX(AM:AM,MATCH(AM292,$AA:$AA,0)+7))</f>
        <v>256</v>
      </c>
      <c r="AN295" s="367"/>
      <c r="AO295" s="366">
        <f>ABS(INDEX(AO:AO,MATCH(AO292,$AA:$AA,0)+5)+INDEX(AO:AO,MATCH(AO292,$AA:$AA,0)+6)+INDEX(AO:AO,MATCH(AO292,$AA:$AA,0)+7))</f>
        <v>234</v>
      </c>
      <c r="AP295" s="367"/>
      <c r="AQ295" s="366">
        <f>ABS(INDEX(AQ:AQ,MATCH(AQ292,$AA:$AA,0)+5)+INDEX(AQ:AQ,MATCH(AQ292,$AA:$AA,0)+6)+INDEX(AQ:AQ,MATCH(AQ292,$AA:$AA,0)+7))</f>
        <v>185</v>
      </c>
      <c r="AR295" s="367"/>
      <c r="AS295" s="366">
        <f>ABS(INDEX(AS:AS,MATCH(AS292,$AA:$AA,0)+5)+INDEX(AS:AS,MATCH(AS292,$AA:$AA,0)+6)+INDEX(AS:AS,MATCH(AS292,$AA:$AA,0)+7))</f>
        <v>209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0"/>
        <v>Spieler 2</v>
      </c>
      <c r="C296" s="373" t="str">
        <f t="shared" si="340"/>
        <v/>
      </c>
      <c r="D296" s="360">
        <f>IF(AC296=301,"",AC296)</f>
        <v>225</v>
      </c>
      <c r="E296" s="360" t="str">
        <f>IF(AD296=0,"",AD296)</f>
        <v/>
      </c>
      <c r="F296" s="360">
        <f>IF(AE296=301,"",AE296)</f>
        <v>178</v>
      </c>
      <c r="G296" s="360" t="str">
        <f>IF(AF296=0,"",AF296)</f>
        <v/>
      </c>
      <c r="H296" s="360">
        <f>IF(AG296=301,"",AG296)</f>
        <v>129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157</v>
      </c>
      <c r="M296" s="360" t="str">
        <f>IF(AL296=0,"",AL296)</f>
        <v/>
      </c>
      <c r="N296" s="360">
        <f>IF(AM296=301,"",AM296)</f>
        <v>172</v>
      </c>
      <c r="O296" s="360" t="str">
        <f>IF(AN296=0,"",AN296)</f>
        <v/>
      </c>
      <c r="P296" s="360">
        <f>IF(AO296=301,"",AO296)</f>
        <v>172</v>
      </c>
      <c r="Q296" s="360" t="str">
        <f>IF(AP296=0,"",AP296)</f>
        <v/>
      </c>
      <c r="R296" s="360">
        <f>IF(AQ296=301,"",AQ296)</f>
        <v>168</v>
      </c>
      <c r="S296" s="360" t="str">
        <f>IF(AR296=0,"",AR296)</f>
        <v/>
      </c>
      <c r="T296" s="360">
        <f>IF(AS296=301,"",AS296)</f>
        <v>174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225</v>
      </c>
      <c r="AD296" s="365"/>
      <c r="AE296" s="364">
        <f>ABS(INDEX(AE:AE,MATCH(AE292,$AA:$AA,0)+8)+INDEX(AE:AE,MATCH(AE292,$AA:$AA,0)+9)+INDEX(AE:AE,MATCH(AE292,$AA:$AA,0)+10))</f>
        <v>178</v>
      </c>
      <c r="AF296" s="365"/>
      <c r="AG296" s="364">
        <f>ABS(INDEX(AG:AG,MATCH(AG292,$AA:$AA,0)+8)+INDEX(AG:AG,MATCH(AG292,$AA:$AA,0)+9)+INDEX(AG:AG,MATCH(AG292,$AA:$AA,0)+10))</f>
        <v>129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157</v>
      </c>
      <c r="AL296" s="365"/>
      <c r="AM296" s="364">
        <f>ABS(INDEX(AM:AM,MATCH(AM292,$AA:$AA,0)+8)+INDEX(AM:AM,MATCH(AM292,$AA:$AA,0)+9)+INDEX(AM:AM,MATCH(AM292,$AA:$AA,0)+10))</f>
        <v>172</v>
      </c>
      <c r="AN296" s="365"/>
      <c r="AO296" s="364">
        <f>ABS(INDEX(AO:AO,MATCH(AO292,$AA:$AA,0)+8)+INDEX(AO:AO,MATCH(AO292,$AA:$AA,0)+9)+INDEX(AO:AO,MATCH(AO292,$AA:$AA,0)+10))</f>
        <v>172</v>
      </c>
      <c r="AP296" s="365"/>
      <c r="AQ296" s="364">
        <f>ABS(INDEX(AQ:AQ,MATCH(AQ292,$AA:$AA,0)+8)+INDEX(AQ:AQ,MATCH(AQ292,$AA:$AA,0)+9)+INDEX(AQ:AQ,MATCH(AQ292,$AA:$AA,0)+10))</f>
        <v>168</v>
      </c>
      <c r="AR296" s="365"/>
      <c r="AS296" s="364">
        <f>ABS(INDEX(AS:AS,MATCH(AS292,$AA:$AA,0)+8)+INDEX(AS:AS,MATCH(AS292,$AA:$AA,0)+9)+INDEX(AS:AS,MATCH(AS292,$AA:$AA,0)+10))</f>
        <v>174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0"/>
        <v>Spieler 3</v>
      </c>
      <c r="C297" s="373" t="str">
        <f t="shared" si="340"/>
        <v/>
      </c>
      <c r="D297" s="360">
        <f>IF(AC297=301,"",AC297)</f>
        <v>180</v>
      </c>
      <c r="E297" s="360" t="str">
        <f>IF(AD297=0,"",AD297)</f>
        <v/>
      </c>
      <c r="F297" s="360">
        <f>IF(AE297=301,"",AE297)</f>
        <v>212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201</v>
      </c>
      <c r="K297" s="360" t="str">
        <f>IF(AJ297=0,"",AJ297)</f>
        <v/>
      </c>
      <c r="L297" s="360">
        <f>IF(AK297=301,"",AK297)</f>
        <v>180</v>
      </c>
      <c r="M297" s="360" t="str">
        <f>IF(AL297=0,"",AL297)</f>
        <v/>
      </c>
      <c r="N297" s="360">
        <f>IF(AM297=301,"",AM297)</f>
        <v>189</v>
      </c>
      <c r="O297" s="360" t="str">
        <f>IF(AN297=0,"",AN297)</f>
        <v/>
      </c>
      <c r="P297" s="360">
        <f>IF(AO297=301,"",AO297)</f>
        <v>216</v>
      </c>
      <c r="Q297" s="360" t="str">
        <f>IF(AP297=0,"",AP297)</f>
        <v/>
      </c>
      <c r="R297" s="360">
        <f>IF(AQ297=301,"",AQ297)</f>
        <v>171</v>
      </c>
      <c r="S297" s="360" t="str">
        <f>IF(AR297=0,"",AR297)</f>
        <v/>
      </c>
      <c r="T297" s="360">
        <f>IF(AS297=301,"",AS297)</f>
        <v>206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180</v>
      </c>
      <c r="AD297" s="365"/>
      <c r="AE297" s="364">
        <f>ABS(INDEX(AE:AE,MATCH(AE292,$AA:$AA,0)+11)+INDEX(AE:AE,MATCH(AE292,$AA:$AA,0)+12)+INDEX(AE:AE,MATCH(AE292,$AA:$AA,0)+13))</f>
        <v>212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201</v>
      </c>
      <c r="AJ297" s="365"/>
      <c r="AK297" s="364">
        <f>ABS(INDEX(AK:AK,MATCH(AK292,$AA:$AA,0)+11)+INDEX(AK:AK,MATCH(AK292,$AA:$AA,0)+12)+INDEX(AK:AK,MATCH(AK292,$AA:$AA,0)+13))</f>
        <v>180</v>
      </c>
      <c r="AL297" s="365"/>
      <c r="AM297" s="364">
        <f>ABS(INDEX(AM:AM,MATCH(AM292,$AA:$AA,0)+11)+INDEX(AM:AM,MATCH(AM292,$AA:$AA,0)+12)+INDEX(AM:AM,MATCH(AM292,$AA:$AA,0)+13))</f>
        <v>189</v>
      </c>
      <c r="AN297" s="365"/>
      <c r="AO297" s="364">
        <f>ABS(INDEX(AO:AO,MATCH(AO292,$AA:$AA,0)+11)+INDEX(AO:AO,MATCH(AO292,$AA:$AA,0)+12)+INDEX(AO:AO,MATCH(AO292,$AA:$AA,0)+13))</f>
        <v>216</v>
      </c>
      <c r="AP297" s="365"/>
      <c r="AQ297" s="364">
        <f>ABS(INDEX(AQ:AQ,MATCH(AQ292,$AA:$AA,0)+11)+INDEX(AQ:AQ,MATCH(AQ292,$AA:$AA,0)+12)+INDEX(AQ:AQ,MATCH(AQ292,$AA:$AA,0)+13))</f>
        <v>171</v>
      </c>
      <c r="AR297" s="365"/>
      <c r="AS297" s="364">
        <f>ABS(INDEX(AS:AS,MATCH(AS292,$AA:$AA,0)+11)+INDEX(AS:AS,MATCH(AS292,$AA:$AA,0)+12)+INDEX(AS:AS,MATCH(AS292,$AA:$AA,0)+13))</f>
        <v>206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0"/>
        <v>Spieler 4</v>
      </c>
      <c r="C298" s="373" t="str">
        <f t="shared" si="340"/>
        <v/>
      </c>
      <c r="D298" s="360">
        <f>IF(AC298=301,"",AC298)</f>
        <v>190</v>
      </c>
      <c r="E298" s="360" t="str">
        <f>IF(AD298=0,"",AD298)</f>
        <v/>
      </c>
      <c r="F298" s="360">
        <f>IF(AE298=301,"",AE298)</f>
        <v>187</v>
      </c>
      <c r="G298" s="360" t="str">
        <f>IF(AF298=0,"",AF298)</f>
        <v/>
      </c>
      <c r="H298" s="360">
        <f>IF(AG298=301,"",AG298)</f>
        <v>186</v>
      </c>
      <c r="I298" s="360" t="str">
        <f>IF(AH298=0,"",AH298)</f>
        <v/>
      </c>
      <c r="J298" s="360">
        <f>IF(AI298=301,"",AI298)</f>
        <v>144</v>
      </c>
      <c r="K298" s="360" t="str">
        <f>IF(AJ298=0,"",AJ298)</f>
        <v/>
      </c>
      <c r="L298" s="360">
        <f>IF(AK298=301,"",AK298)</f>
        <v>208</v>
      </c>
      <c r="M298" s="360" t="str">
        <f>IF(AL298=0,"",AL298)</f>
        <v/>
      </c>
      <c r="N298" s="360">
        <f>IF(AM298=301,"",AM298)</f>
        <v>236</v>
      </c>
      <c r="O298" s="360" t="str">
        <f>IF(AN298=0,"",AN298)</f>
        <v/>
      </c>
      <c r="P298" s="360">
        <f>IF(AO298=301,"",AO298)</f>
        <v>159</v>
      </c>
      <c r="Q298" s="360" t="str">
        <f>IF(AP298=0,"",AP298)</f>
        <v/>
      </c>
      <c r="R298" s="360">
        <f>IF(AQ298=301,"",AQ298)</f>
        <v>178</v>
      </c>
      <c r="S298" s="360" t="str">
        <f>IF(AR298=0,"",AR298)</f>
        <v/>
      </c>
      <c r="T298" s="360">
        <f>IF(AS298=301,"",AS298)</f>
        <v>219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190</v>
      </c>
      <c r="AD298" s="365"/>
      <c r="AE298" s="364">
        <f>ABS(INDEX(AE:AE,MATCH(AE292,$AA:$AA,0)+14)+INDEX(AE:AE,MATCH(AE292,$AA:$AA,0)+15)+INDEX(AE:AE,MATCH(AE292,$AA:$AA,0)+16))</f>
        <v>187</v>
      </c>
      <c r="AF298" s="365"/>
      <c r="AG298" s="364">
        <f>ABS(INDEX(AG:AG,MATCH(AG292,$AA:$AA,0)+14)+INDEX(AG:AG,MATCH(AG292,$AA:$AA,0)+15)+INDEX(AG:AG,MATCH(AG292,$AA:$AA,0)+16))</f>
        <v>186</v>
      </c>
      <c r="AH298" s="365"/>
      <c r="AI298" s="364">
        <f>ABS(INDEX(AI:AI,MATCH(AI292,$AA:$AA,0)+14)+INDEX(AI:AI,MATCH(AI292,$AA:$AA,0)+15)+INDEX(AI:AI,MATCH(AI292,$AA:$AA,0)+16))</f>
        <v>144</v>
      </c>
      <c r="AJ298" s="365"/>
      <c r="AK298" s="364">
        <f>ABS(INDEX(AK:AK,MATCH(AK292,$AA:$AA,0)+14)+INDEX(AK:AK,MATCH(AK292,$AA:$AA,0)+15)+INDEX(AK:AK,MATCH(AK292,$AA:$AA,0)+16))</f>
        <v>208</v>
      </c>
      <c r="AL298" s="365"/>
      <c r="AM298" s="364">
        <f>ABS(INDEX(AM:AM,MATCH(AM292,$AA:$AA,0)+14)+INDEX(AM:AM,MATCH(AM292,$AA:$AA,0)+15)+INDEX(AM:AM,MATCH(AM292,$AA:$AA,0)+16))</f>
        <v>236</v>
      </c>
      <c r="AN298" s="365"/>
      <c r="AO298" s="364">
        <f>ABS(INDEX(AO:AO,MATCH(AO292,$AA:$AA,0)+14)+INDEX(AO:AO,MATCH(AO292,$AA:$AA,0)+15)+INDEX(AO:AO,MATCH(AO292,$AA:$AA,0)+16))</f>
        <v>159</v>
      </c>
      <c r="AP298" s="365"/>
      <c r="AQ298" s="364">
        <f>ABS(INDEX(AQ:AQ,MATCH(AQ292,$AA:$AA,0)+14)+INDEX(AQ:AQ,MATCH(AQ292,$AA:$AA,0)+15)+INDEX(AQ:AQ,MATCH(AQ292,$AA:$AA,0)+16))</f>
        <v>178</v>
      </c>
      <c r="AR298" s="365"/>
      <c r="AS298" s="364">
        <f>ABS(INDEX(AS:AS,MATCH(AS292,$AA:$AA,0)+14)+INDEX(AS:AS,MATCH(AS292,$AA:$AA,0)+15)+INDEX(AS:AS,MATCH(AS292,$AA:$AA,0)+16))</f>
        <v>219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0"/>
        <v>Gesamt</v>
      </c>
      <c r="C299" s="345" t="str">
        <f t="shared" si="340"/>
        <v/>
      </c>
      <c r="D299" s="363">
        <f>IF(AC299=1505,"",AC299)</f>
        <v>808</v>
      </c>
      <c r="E299" s="363" t="str">
        <f>IF(AD299=0,"",AD299)</f>
        <v/>
      </c>
      <c r="F299" s="363">
        <f>IF(AE299=1505,"",AE299)</f>
        <v>824</v>
      </c>
      <c r="G299" s="363" t="str">
        <f>IF(AF299=0,"",AF299)</f>
        <v/>
      </c>
      <c r="H299" s="363">
        <f>IF(AG299=1505,"",AG299)</f>
        <v>651</v>
      </c>
      <c r="I299" s="363" t="str">
        <f>IF(AH299=0,"",AH299)</f>
        <v/>
      </c>
      <c r="J299" s="363">
        <f>IF(AI299=1505,"",AI299)</f>
        <v>655</v>
      </c>
      <c r="K299" s="363" t="str">
        <f>IF(AJ299=0,"",AJ299)</f>
        <v/>
      </c>
      <c r="L299" s="363">
        <f>IF(AK299=1505,"",AK299)</f>
        <v>735</v>
      </c>
      <c r="M299" s="363" t="str">
        <f>IF(AL299=0,"",AL299)</f>
        <v/>
      </c>
      <c r="N299" s="363">
        <f>IF(AM299=1505,"",AM299)</f>
        <v>853</v>
      </c>
      <c r="O299" s="363" t="str">
        <f>IF(AN299=0,"",AN299)</f>
        <v/>
      </c>
      <c r="P299" s="363">
        <f>IF(AO299=1505,"",AO299)</f>
        <v>781</v>
      </c>
      <c r="Q299" s="363" t="str">
        <f>IF(AP299=0,"",AP299)</f>
        <v/>
      </c>
      <c r="R299" s="363">
        <f>IF(AQ299=1505,"",AQ299)</f>
        <v>702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808</v>
      </c>
      <c r="AD299" s="345"/>
      <c r="AE299" s="344">
        <f>SUM(AE295:AE298)</f>
        <v>824</v>
      </c>
      <c r="AF299" s="345"/>
      <c r="AG299" s="344">
        <f>SUM(AG295:AG298)</f>
        <v>651</v>
      </c>
      <c r="AH299" s="345"/>
      <c r="AI299" s="344">
        <f>SUM(AI295:AI298)</f>
        <v>655</v>
      </c>
      <c r="AJ299" s="345"/>
      <c r="AK299" s="344">
        <f>SUM(AK295:AK298)</f>
        <v>735</v>
      </c>
      <c r="AL299" s="345"/>
      <c r="AM299" s="344">
        <f>SUM(AM295:AM298)</f>
        <v>853</v>
      </c>
      <c r="AN299" s="345"/>
      <c r="AO299" s="344">
        <f>SUM(AO295:AO298)</f>
        <v>781</v>
      </c>
      <c r="AP299" s="345"/>
      <c r="AQ299" s="344">
        <f>SUM(AQ295:AQ298)</f>
        <v>702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2.75" x14ac:dyDescent="0.2"/>
  <cols>
    <col min="1" max="1" width="4.7109375" style="2" customWidth="1"/>
    <col min="2" max="2" width="15" style="2" customWidth="1"/>
    <col min="3" max="3" width="28.5703125" customWidth="1"/>
  </cols>
  <sheetData>
    <row r="1" spans="1:5" x14ac:dyDescent="0.2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">
      <c r="E7" t="s">
        <v>2413</v>
      </c>
    </row>
    <row r="8" spans="1:5" x14ac:dyDescent="0.2">
      <c r="E8" t="s">
        <v>2414</v>
      </c>
    </row>
    <row r="9" spans="1:5" x14ac:dyDescent="0.2">
      <c r="E9" t="s">
        <v>2415</v>
      </c>
    </row>
    <row r="10" spans="1:5" x14ac:dyDescent="0.2">
      <c r="E10" t="s">
        <v>2416</v>
      </c>
    </row>
    <row r="11" spans="1:5" x14ac:dyDescent="0.2">
      <c r="E11" t="s">
        <v>2417</v>
      </c>
    </row>
    <row r="12" spans="1:5" x14ac:dyDescent="0.2">
      <c r="E12" t="s">
        <v>2418</v>
      </c>
    </row>
    <row r="13" spans="1:5" x14ac:dyDescent="0.2">
      <c r="E13" t="s">
        <v>2419</v>
      </c>
    </row>
    <row r="14" spans="1:5" x14ac:dyDescent="0.2">
      <c r="E14" t="s">
        <v>2420</v>
      </c>
    </row>
    <row r="15" spans="1:5" x14ac:dyDescent="0.2">
      <c r="E15" t="s">
        <v>2421</v>
      </c>
    </row>
    <row r="16" spans="1:5" x14ac:dyDescent="0.2">
      <c r="E16" t="s">
        <v>2422</v>
      </c>
    </row>
    <row r="17" spans="1:5" x14ac:dyDescent="0.2">
      <c r="E17" t="s">
        <v>2423</v>
      </c>
    </row>
    <row r="18" spans="1:5" x14ac:dyDescent="0.2">
      <c r="A18" s="290" t="s">
        <v>2020</v>
      </c>
      <c r="B18" s="290"/>
      <c r="C18" s="199" t="s">
        <v>2244</v>
      </c>
      <c r="E18" t="s">
        <v>2424</v>
      </c>
    </row>
    <row r="19" spans="1:5" x14ac:dyDescent="0.2">
      <c r="E19" t="s">
        <v>2425</v>
      </c>
    </row>
    <row r="20" spans="1:5" x14ac:dyDescent="0.2">
      <c r="A20" s="291" t="s">
        <v>2021</v>
      </c>
      <c r="B20" s="291"/>
      <c r="E20" t="s">
        <v>2426</v>
      </c>
    </row>
    <row r="21" spans="1:5" x14ac:dyDescent="0.2">
      <c r="A21" s="200">
        <v>10</v>
      </c>
      <c r="B21" s="199" t="s">
        <v>1817</v>
      </c>
      <c r="E21" t="s">
        <v>2427</v>
      </c>
    </row>
    <row r="22" spans="1:5" x14ac:dyDescent="0.2">
      <c r="A22" s="200">
        <v>6</v>
      </c>
      <c r="B22" s="201" t="s">
        <v>2022</v>
      </c>
    </row>
    <row r="23" spans="1:5" x14ac:dyDescent="0.2">
      <c r="A23" s="200">
        <v>9</v>
      </c>
      <c r="B23" s="201" t="s">
        <v>2023</v>
      </c>
    </row>
    <row r="622" spans="1:3" x14ac:dyDescent="0.2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+Erfassung3!AE2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25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25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25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25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25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25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25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25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25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2" t="str">
        <f>IFERROR(ROUND(INDEX(Erfassung3!BW:BW,MATCH(1,Erfassung3!BZ:BZ,0)),0),"")&amp;"  /  "&amp;ROUND(IFERROR(ROUND(INDEX(Erfassung3!BW:BW,MATCH(1,Erfassung3!BZ:BZ,0)),0),"")/9,2)</f>
        <v>1986  /  220,67</v>
      </c>
      <c r="O24" s="382"/>
      <c r="P24" s="382"/>
    </row>
    <row r="25" spans="2:23" x14ac:dyDescent="0.2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2.75" x14ac:dyDescent="0.2"/>
  <cols>
    <col min="1" max="1" width="4.140625" customWidth="1"/>
    <col min="2" max="2" width="18.42578125" customWidth="1"/>
    <col min="3" max="8" width="8.7109375" customWidth="1"/>
    <col min="9" max="9" width="13.42578125" customWidth="1"/>
    <col min="10" max="10" width="9.42578125" customWidth="1"/>
    <col min="12" max="12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7" t="s">
        <v>1799</v>
      </c>
      <c r="J5" s="378"/>
      <c r="K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25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25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25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25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25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25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25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25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25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25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abSelected="1" topLeftCell="A60" zoomScaleNormal="100" workbookViewId="0">
      <selection activeCell="D77" sqref="D77:M77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+Spielzettel4!F2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7.3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AD2" sqref="AD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Schlüssel!$BK$2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3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VLOOKUP($B2,Schlüssel!$A$5:$DZ$14,73)</f>
        <v>11</v>
      </c>
      <c r="F4" s="65" t="s">
        <v>10</v>
      </c>
      <c r="G4" s="44">
        <f>VLOOKUP($B2,Schlüssel!$A$5:$DZ$14,74)</f>
        <v>3</v>
      </c>
      <c r="H4" s="65" t="s">
        <v>10</v>
      </c>
      <c r="I4" s="44">
        <f>VLOOKUP($B2,Schlüssel!$A$5:$DZ$14,75)</f>
        <v>7</v>
      </c>
      <c r="J4" s="65" t="s">
        <v>10</v>
      </c>
      <c r="K4" s="44">
        <f>VLOOKUP($B2,Schlüssel!$A$5:$DZ$14,76)</f>
        <v>12</v>
      </c>
      <c r="L4" s="65" t="s">
        <v>10</v>
      </c>
      <c r="M4" s="44">
        <f>VLOOKUP($B2,Schlüssel!$A$5:$DZ$14,77)</f>
        <v>9</v>
      </c>
      <c r="N4" s="65" t="s">
        <v>10</v>
      </c>
      <c r="O4" s="44">
        <f>VLOOKUP($B2,Schlüssel!$A$5:$DZ$14,78)</f>
        <v>6</v>
      </c>
      <c r="P4" s="65" t="s">
        <v>10</v>
      </c>
      <c r="Q4" s="44">
        <f>VLOOKUP($B2,Schlüssel!$A$5:$DZ$14,79)</f>
        <v>4</v>
      </c>
      <c r="R4" s="65" t="s">
        <v>10</v>
      </c>
      <c r="S4" s="44">
        <f>VLOOKUP($B2,Schlüssel!$A$5:$DZ$14,80)</f>
        <v>8</v>
      </c>
      <c r="T4" s="65" t="s">
        <v>10</v>
      </c>
      <c r="U4" s="66">
        <f>VLOOKUP($B2,Schlüssel!$A$5:$DZ$14,81)</f>
        <v>5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High Roller Rosenheim 1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Schanzer Ingolstadt 1</v>
      </c>
      <c r="I23" s="357"/>
      <c r="J23" s="356" t="str">
        <f>VLOOKUP(J22,Schlüssel!$A$5:$K$14,2)</f>
        <v>SG DJK Rimpar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Bajuwaren München 1</v>
      </c>
      <c r="O23" s="357"/>
      <c r="P23" s="356" t="str">
        <f>VLOOKUP(P22,Schlüssel!$A$5:$K$14,2)</f>
        <v>BC EMAX Unterföhring 2</v>
      </c>
      <c r="Q23" s="357"/>
      <c r="R23" s="356" t="str">
        <f>VLOOKUP(R22,Schlüssel!$A$5:$K$14,2)</f>
        <v>BK München 3</v>
      </c>
      <c r="S23" s="357"/>
      <c r="T23" s="356" t="str">
        <f>VLOOKUP(T22,Schlüssel!$A$5:$K$14,2)</f>
        <v>RW Lichtenhof Stein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Schlüssel!$BK$2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VLOOKUP($B31,Schlüssel!$A$5:$DZ$14,73)</f>
        <v>10</v>
      </c>
      <c r="F33" s="65" t="s">
        <v>10</v>
      </c>
      <c r="G33" s="44">
        <f>VLOOKUP($B31,Schlüssel!$A$5:$DZ$14,74)</f>
        <v>12</v>
      </c>
      <c r="H33" s="65" t="s">
        <v>10</v>
      </c>
      <c r="I33" s="44">
        <f>VLOOKUP($B31,Schlüssel!$A$5:$DZ$14,75)</f>
        <v>6</v>
      </c>
      <c r="J33" s="65" t="s">
        <v>10</v>
      </c>
      <c r="K33" s="44">
        <f>VLOOKUP($B31,Schlüssel!$A$5:$DZ$14,76)</f>
        <v>8</v>
      </c>
      <c r="L33" s="65" t="s">
        <v>10</v>
      </c>
      <c r="M33" s="44">
        <f>VLOOKUP($B31,Schlüssel!$A$5:$DZ$14,77)</f>
        <v>3</v>
      </c>
      <c r="N33" s="65" t="s">
        <v>10</v>
      </c>
      <c r="O33" s="44">
        <f>VLOOKUP($B31,Schlüssel!$A$5:$DZ$14,78)</f>
        <v>5</v>
      </c>
      <c r="P33" s="65" t="s">
        <v>10</v>
      </c>
      <c r="Q33" s="44">
        <f>VLOOKUP($B31,Schlüssel!$A$5:$DZ$14,79)</f>
        <v>9</v>
      </c>
      <c r="R33" s="65" t="s">
        <v>10</v>
      </c>
      <c r="S33" s="44">
        <f>VLOOKUP($B31,Schlüssel!$A$5:$DZ$14,80)</f>
        <v>4</v>
      </c>
      <c r="T33" s="65" t="s">
        <v>10</v>
      </c>
      <c r="U33" s="66">
        <f>VLOOKUP($B31,Schlüssel!$A$5:$DZ$14,81)</f>
        <v>7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SG DJK Rimpar</v>
      </c>
      <c r="E52" s="357"/>
      <c r="F52" s="356" t="str">
        <f>VLOOKUP(F51,Schlüssel!$A$5:$K$14,2)</f>
        <v>RW Lichtenhof Stein 1</v>
      </c>
      <c r="G52" s="357"/>
      <c r="H52" s="356" t="str">
        <f>VLOOKUP(H51,Schlüssel!$A$5:$K$14,2)</f>
        <v>Bowlinghaus Bamberg 1</v>
      </c>
      <c r="I52" s="357"/>
      <c r="J52" s="356" t="str">
        <f>VLOOKUP(J51,Schlüssel!$A$5:$K$14,2)</f>
        <v>SG Rottendorf 1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BC Comet Nürnberg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High Roller Rosenheim 1</v>
      </c>
      <c r="S52" s="357"/>
      <c r="T52" s="356" t="str">
        <f>VLOOKUP(T51,Schlüssel!$A$5:$K$14,2)</f>
        <v>BC EMAX Unterföhring 2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Schlüssel!$BK$2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VLOOKUP($B60,Schlüssel!$A$5:$DZ$14,73)</f>
        <v>5</v>
      </c>
      <c r="F62" s="65" t="s">
        <v>10</v>
      </c>
      <c r="G62" s="44">
        <f>VLOOKUP($B60,Schlüssel!$A$5:$DZ$14,74)</f>
        <v>8</v>
      </c>
      <c r="H62" s="65" t="s">
        <v>10</v>
      </c>
      <c r="I62" s="44">
        <f>VLOOKUP($B60,Schlüssel!$A$5:$DZ$14,75)</f>
        <v>9</v>
      </c>
      <c r="J62" s="65" t="s">
        <v>10</v>
      </c>
      <c r="K62" s="44">
        <f>VLOOKUP($B60,Schlüssel!$A$5:$DZ$14,76)</f>
        <v>6</v>
      </c>
      <c r="L62" s="65" t="s">
        <v>10</v>
      </c>
      <c r="M62" s="44">
        <f>VLOOKUP($B60,Schlüssel!$A$5:$DZ$14,77)</f>
        <v>11</v>
      </c>
      <c r="N62" s="65" t="s">
        <v>10</v>
      </c>
      <c r="O62" s="44">
        <f>VLOOKUP($B60,Schlüssel!$A$5:$DZ$14,78)</f>
        <v>3</v>
      </c>
      <c r="P62" s="65" t="s">
        <v>10</v>
      </c>
      <c r="Q62" s="44">
        <f>VLOOKUP($B60,Schlüssel!$A$5:$DZ$14,79)</f>
        <v>10</v>
      </c>
      <c r="R62" s="65" t="s">
        <v>10</v>
      </c>
      <c r="S62" s="44">
        <f>VLOOKUP($B60,Schlüssel!$A$5:$DZ$14,80)</f>
        <v>7</v>
      </c>
      <c r="T62" s="65" t="s">
        <v>10</v>
      </c>
      <c r="U62" s="66">
        <f>VLOOKUP($B60,Schlüssel!$A$5:$DZ$14,81)</f>
        <v>12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BC EMAX Unterföhring 2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Schanzer Ingolstadt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BC Comet Nürnberg</v>
      </c>
      <c r="S81" s="357"/>
      <c r="T81" s="356" t="str">
        <f>VLOOKUP(T80,Schlüssel!$A$5:$K$14,2)</f>
        <v>High Roller Rosenheim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Schlüssel!$BK$2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VLOOKUP($B89,Schlüssel!$A$5:$DZ$14,73)</f>
        <v>9</v>
      </c>
      <c r="F91" s="65" t="s">
        <v>10</v>
      </c>
      <c r="G91" s="44">
        <f>VLOOKUP($B89,Schlüssel!$A$5:$DZ$14,74)</f>
        <v>7</v>
      </c>
      <c r="H91" s="65" t="s">
        <v>10</v>
      </c>
      <c r="I91" s="44">
        <f>VLOOKUP($B89,Schlüssel!$A$5:$DZ$14,75)</f>
        <v>3</v>
      </c>
      <c r="J91" s="65" t="s">
        <v>10</v>
      </c>
      <c r="K91" s="44">
        <f>VLOOKUP($B89,Schlüssel!$A$5:$DZ$14,76)</f>
        <v>11</v>
      </c>
      <c r="L91" s="65" t="s">
        <v>10</v>
      </c>
      <c r="M91" s="44">
        <f>VLOOKUP($B89,Schlüssel!$A$5:$DZ$14,77)</f>
        <v>8</v>
      </c>
      <c r="N91" s="65" t="s">
        <v>10</v>
      </c>
      <c r="O91" s="44">
        <f>VLOOKUP($B89,Schlüssel!$A$5:$DZ$14,78)</f>
        <v>12</v>
      </c>
      <c r="P91" s="65" t="s">
        <v>10</v>
      </c>
      <c r="Q91" s="44">
        <f>VLOOKUP($B89,Schlüssel!$A$5:$DZ$14,79)</f>
        <v>5</v>
      </c>
      <c r="R91" s="65" t="s">
        <v>10</v>
      </c>
      <c r="S91" s="44">
        <f>VLOOKUP($B89,Schlüssel!$A$5:$DZ$14,80)</f>
        <v>10</v>
      </c>
      <c r="T91" s="65" t="s">
        <v>10</v>
      </c>
      <c r="U91" s="66">
        <f>VLOOKUP($B89,Schlüssel!$A$5:$DZ$14,81)</f>
        <v>4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Bajuwaren München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High Roller Rosenheim 1</v>
      </c>
      <c r="I110" s="357"/>
      <c r="J110" s="356" t="str">
        <f>VLOOKUP(J109,Schlüssel!$A$5:$K$14,2)</f>
        <v>BC Comet Nürnberg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RW Lichtenhof Stein 1</v>
      </c>
      <c r="S110" s="357"/>
      <c r="T110" s="356" t="str">
        <f>VLOOKUP(T109,Schlüssel!$A$5:$K$14,2)</f>
        <v>SG Rottendorf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Schlüssel!$BK$2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VLOOKUP($B118,Schlüssel!$A$5:$DZ$14,73)</f>
        <v>4</v>
      </c>
      <c r="F120" s="65" t="s">
        <v>10</v>
      </c>
      <c r="G120" s="44">
        <f>VLOOKUP($B118,Schlüssel!$A$5:$DZ$14,74)</f>
        <v>11</v>
      </c>
      <c r="H120" s="65" t="s">
        <v>10</v>
      </c>
      <c r="I120" s="44">
        <f>VLOOKUP($B118,Schlüssel!$A$5:$DZ$14,75)</f>
        <v>10</v>
      </c>
      <c r="J120" s="65" t="s">
        <v>10</v>
      </c>
      <c r="K120" s="44">
        <f>VLOOKUP($B118,Schlüssel!$A$5:$DZ$14,76)</f>
        <v>3</v>
      </c>
      <c r="L120" s="65" t="s">
        <v>10</v>
      </c>
      <c r="M120" s="44">
        <f>VLOOKUP($B118,Schlüssel!$A$5:$DZ$14,77)</f>
        <v>5</v>
      </c>
      <c r="N120" s="65" t="s">
        <v>10</v>
      </c>
      <c r="O120" s="44">
        <f>VLOOKUP($B118,Schlüssel!$A$5:$DZ$14,78)</f>
        <v>7</v>
      </c>
      <c r="P120" s="65" t="s">
        <v>10</v>
      </c>
      <c r="Q120" s="44">
        <f>VLOOKUP($B118,Schlüssel!$A$5:$DZ$14,79)</f>
        <v>12</v>
      </c>
      <c r="R120" s="65" t="s">
        <v>10</v>
      </c>
      <c r="S120" s="44">
        <f>VLOOKUP($B118,Schlüssel!$A$5:$DZ$14,80)</f>
        <v>9</v>
      </c>
      <c r="T120" s="65" t="s">
        <v>10</v>
      </c>
      <c r="U120" s="66">
        <f>VLOOKUP($B118,Schlüssel!$A$5:$DZ$14,81)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Schanzer Ingolstadt 1</v>
      </c>
      <c r="E139" s="357"/>
      <c r="F139" s="356" t="str">
        <f>VLOOKUP(F138,Schlüssel!$A$5:$K$14,2)</f>
        <v>Bajuwaren München 1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Bowlinghaus Bamberg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SG DJK Rimpar</v>
      </c>
      <c r="S139" s="357"/>
      <c r="T139" s="356" t="str">
        <f>VLOOKUP(T138,Schlüssel!$A$5:$K$14,2)</f>
        <v>BC Comet Nürnberg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Schlüssel!$BK$2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VLOOKUP($B147,Schlüssel!$A$5:$DZ$14,73)</f>
        <v>8</v>
      </c>
      <c r="F149" s="65" t="s">
        <v>10</v>
      </c>
      <c r="G149" s="44">
        <f>VLOOKUP($B147,Schlüssel!$A$5:$DZ$14,74)</f>
        <v>6</v>
      </c>
      <c r="H149" s="65" t="s">
        <v>10</v>
      </c>
      <c r="I149" s="44">
        <f>VLOOKUP($B147,Schlüssel!$A$5:$DZ$14,75)</f>
        <v>12</v>
      </c>
      <c r="J149" s="65" t="s">
        <v>10</v>
      </c>
      <c r="K149" s="44">
        <f>VLOOKUP($B147,Schlüssel!$A$5:$DZ$14,76)</f>
        <v>7</v>
      </c>
      <c r="L149" s="65" t="s">
        <v>10</v>
      </c>
      <c r="M149" s="44">
        <f>VLOOKUP($B147,Schlüssel!$A$5:$DZ$14,77)</f>
        <v>10</v>
      </c>
      <c r="N149" s="65" t="s">
        <v>10</v>
      </c>
      <c r="O149" s="44">
        <f>VLOOKUP($B147,Schlüssel!$A$5:$DZ$14,78)</f>
        <v>4</v>
      </c>
      <c r="P149" s="65" t="s">
        <v>10</v>
      </c>
      <c r="Q149" s="44">
        <f>VLOOKUP($B147,Schlüssel!$A$5:$DZ$14,79)</f>
        <v>11</v>
      </c>
      <c r="R149" s="65" t="s">
        <v>10</v>
      </c>
      <c r="S149" s="44">
        <f>VLOOKUP($B147,Schlüssel!$A$5:$DZ$14,80)</f>
        <v>5</v>
      </c>
      <c r="T149" s="65" t="s">
        <v>10</v>
      </c>
      <c r="U149" s="66">
        <f>VLOOKUP($B147,Schlüssel!$A$5:$DZ$14,81)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Bowlinghaus Bamberg 1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BC EMAX Unterföhring 2</v>
      </c>
      <c r="I168" s="357"/>
      <c r="J168" s="356" t="str">
        <f>VLOOKUP(J167,Schlüssel!$A$5:$K$14,2)</f>
        <v>Bajuwaren München 1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SG DJK Rimpar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Schlüssel!$BK$2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VLOOKUP($B176,Schlüssel!$A$5:$DZ$14,73)</f>
        <v>3</v>
      </c>
      <c r="F178" s="65" t="s">
        <v>10</v>
      </c>
      <c r="G178" s="44">
        <f>VLOOKUP($B176,Schlüssel!$A$5:$DZ$14,74)</f>
        <v>9</v>
      </c>
      <c r="H178" s="65" t="s">
        <v>10</v>
      </c>
      <c r="I178" s="44">
        <f>VLOOKUP($B176,Schlüssel!$A$5:$DZ$14,75)</f>
        <v>8</v>
      </c>
      <c r="J178" s="65" t="s">
        <v>10</v>
      </c>
      <c r="K178" s="44">
        <f>VLOOKUP($B176,Schlüssel!$A$5:$DZ$14,76)</f>
        <v>5</v>
      </c>
      <c r="L178" s="65" t="s">
        <v>10</v>
      </c>
      <c r="M178" s="44">
        <f>VLOOKUP($B176,Schlüssel!$A$5:$DZ$14,77)</f>
        <v>4</v>
      </c>
      <c r="N178" s="65" t="s">
        <v>10</v>
      </c>
      <c r="O178" s="44">
        <f>VLOOKUP($B176,Schlüssel!$A$5:$DZ$14,78)</f>
        <v>11</v>
      </c>
      <c r="P178" s="65" t="s">
        <v>10</v>
      </c>
      <c r="Q178" s="44">
        <f>VLOOKUP($B176,Schlüssel!$A$5:$DZ$14,79)</f>
        <v>7</v>
      </c>
      <c r="R178" s="65" t="s">
        <v>10</v>
      </c>
      <c r="S178" s="44">
        <f>VLOOKUP($B176,Schlüssel!$A$5:$DZ$14,80)</f>
        <v>6</v>
      </c>
      <c r="T178" s="65" t="s">
        <v>10</v>
      </c>
      <c r="U178" s="66">
        <f>VLOOKUP($B176,Schlüssel!$A$5:$DZ$14,81)</f>
        <v>10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RW Lichtenhof Stein 1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BC Comet Nürnberg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Bowlinghaus Bamberg 1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Schlüssel!$BK$2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VLOOKUP($B205,Schlüssel!$A$5:$DZ$14,73)</f>
        <v>6</v>
      </c>
      <c r="F207" s="65" t="s">
        <v>10</v>
      </c>
      <c r="G207" s="44">
        <f>VLOOKUP($B205,Schlüssel!$A$5:$DZ$14,74)</f>
        <v>10</v>
      </c>
      <c r="H207" s="65" t="s">
        <v>10</v>
      </c>
      <c r="I207" s="44">
        <f>VLOOKUP($B205,Schlüssel!$A$5:$DZ$14,75)</f>
        <v>11</v>
      </c>
      <c r="J207" s="65" t="s">
        <v>10</v>
      </c>
      <c r="K207" s="44">
        <f>VLOOKUP($B205,Schlüssel!$A$5:$DZ$14,76)</f>
        <v>4</v>
      </c>
      <c r="L207" s="65" t="s">
        <v>10</v>
      </c>
      <c r="M207" s="44">
        <f>VLOOKUP($B205,Schlüssel!$A$5:$DZ$14,77)</f>
        <v>7</v>
      </c>
      <c r="N207" s="65" t="s">
        <v>10</v>
      </c>
      <c r="O207" s="44">
        <f>VLOOKUP($B205,Schlüssel!$A$5:$DZ$14,78)</f>
        <v>9</v>
      </c>
      <c r="P207" s="65" t="s">
        <v>10</v>
      </c>
      <c r="Q207" s="44">
        <f>VLOOKUP($B205,Schlüssel!$A$5:$DZ$14,79)</f>
        <v>3</v>
      </c>
      <c r="R207" s="65" t="s">
        <v>10</v>
      </c>
      <c r="S207" s="44">
        <f>VLOOKUP($B205,Schlüssel!$A$5:$DZ$14,80)</f>
        <v>12</v>
      </c>
      <c r="T207" s="65" t="s">
        <v>10</v>
      </c>
      <c r="U207" s="66">
        <f>VLOOKUP($B205,Schlüssel!$A$5:$DZ$14,81)</f>
        <v>8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BK München 3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SG Rottendorf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High Roller Rosenheim 1</v>
      </c>
      <c r="O226" s="357"/>
      <c r="P226" s="356" t="str">
        <f>VLOOKUP(P225,Schlüssel!$A$5:$K$14,2)</f>
        <v>BC Comet Nürnberg</v>
      </c>
      <c r="Q226" s="357"/>
      <c r="R226" s="356" t="str">
        <f>VLOOKUP(R225,Schlüssel!$A$5:$K$14,2)</f>
        <v>Bowlinghaus Bamberg 1</v>
      </c>
      <c r="S226" s="357"/>
      <c r="T226" s="356" t="str">
        <f>VLOOKUP(T225,Schlüssel!$A$5:$K$14,2)</f>
        <v>Bajuwaren München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Schlüssel!$BK$2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VLOOKUP($B234,Schlüssel!$A$5:$DZ$14,73)</f>
        <v>7</v>
      </c>
      <c r="F236" s="65" t="s">
        <v>10</v>
      </c>
      <c r="G236" s="44">
        <f>VLOOKUP($B234,Schlüssel!$A$5:$DZ$14,74)</f>
        <v>4</v>
      </c>
      <c r="H236" s="65" t="s">
        <v>10</v>
      </c>
      <c r="I236" s="44">
        <f>VLOOKUP($B234,Schlüssel!$A$5:$DZ$14,75)</f>
        <v>5</v>
      </c>
      <c r="J236" s="65" t="s">
        <v>10</v>
      </c>
      <c r="K236" s="44">
        <f>VLOOKUP($B234,Schlüssel!$A$5:$DZ$14,76)</f>
        <v>10</v>
      </c>
      <c r="L236" s="65" t="s">
        <v>10</v>
      </c>
      <c r="M236" s="44">
        <f>VLOOKUP($B234,Schlüssel!$A$5:$DZ$14,77)</f>
        <v>12</v>
      </c>
      <c r="N236" s="65" t="s">
        <v>10</v>
      </c>
      <c r="O236" s="44">
        <f>VLOOKUP($B234,Schlüssel!$A$5:$DZ$14,78)</f>
        <v>8</v>
      </c>
      <c r="P236" s="65" t="s">
        <v>10</v>
      </c>
      <c r="Q236" s="44">
        <f>VLOOKUP($B234,Schlüssel!$A$5:$DZ$14,79)</f>
        <v>6</v>
      </c>
      <c r="R236" s="65" t="s">
        <v>10</v>
      </c>
      <c r="S236" s="44">
        <f>VLOOKUP($B234,Schlüssel!$A$5:$DZ$14,80)</f>
        <v>11</v>
      </c>
      <c r="T236" s="65" t="s">
        <v>10</v>
      </c>
      <c r="U236" s="66">
        <f>VLOOKUP($B234,Schlüssel!$A$5:$DZ$14,81)</f>
        <v>9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SG Rottendorf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Bajuwaren München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RW Lichtenhof Stein 1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EMAX Unterföhring 2</v>
      </c>
      <c r="S255" s="357"/>
      <c r="T255" s="356" t="str">
        <f>VLOOKUP(T254,Schlüssel!$A$5:$K$14,2)</f>
        <v>Schanzer Ingolstadt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Schlüssel!$BK$2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VLOOKUP($B263,Schlüssel!$A$5:$DZ$14,73)</f>
        <v>12</v>
      </c>
      <c r="F265" s="65" t="s">
        <v>10</v>
      </c>
      <c r="G265" s="44">
        <f>VLOOKUP($B263,Schlüssel!$A$5:$DZ$14,74)</f>
        <v>5</v>
      </c>
      <c r="H265" s="65" t="s">
        <v>10</v>
      </c>
      <c r="I265" s="44">
        <f>VLOOKUP($B263,Schlüssel!$A$5:$DZ$14,75)</f>
        <v>4</v>
      </c>
      <c r="J265" s="65" t="s">
        <v>10</v>
      </c>
      <c r="K265" s="44">
        <f>VLOOKUP($B263,Schlüssel!$A$5:$DZ$14,76)</f>
        <v>9</v>
      </c>
      <c r="L265" s="65" t="s">
        <v>10</v>
      </c>
      <c r="M265" s="44">
        <f>VLOOKUP($B263,Schlüssel!$A$5:$DZ$14,77)</f>
        <v>6</v>
      </c>
      <c r="N265" s="65" t="s">
        <v>10</v>
      </c>
      <c r="O265" s="44">
        <f>VLOOKUP($B263,Schlüssel!$A$5:$DZ$14,78)</f>
        <v>10</v>
      </c>
      <c r="P265" s="65" t="s">
        <v>10</v>
      </c>
      <c r="Q265" s="44">
        <f>VLOOKUP($B263,Schlüssel!$A$5:$DZ$14,79)</f>
        <v>8</v>
      </c>
      <c r="R265" s="65" t="s">
        <v>10</v>
      </c>
      <c r="S265" s="44">
        <f>VLOOKUP($B263,Schlüssel!$A$5:$DZ$14,80)</f>
        <v>3</v>
      </c>
      <c r="T265" s="65" t="s">
        <v>10</v>
      </c>
      <c r="U265" s="66">
        <f>VLOOKUP($B263,Schlüssel!$A$5:$DZ$14,81)</f>
        <v>11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Comet Nürnberg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SG DJK Rimpar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BC EMAX Unterföhring 2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Bajuwaren München 1</v>
      </c>
      <c r="S284" s="357"/>
      <c r="T284" s="356" t="str">
        <f>VLOOKUP(T283,Schlüssel!$A$5:$K$14,2)</f>
        <v>BK München 3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AI227" sqref="AI227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11</v>
      </c>
      <c r="AE4" s="65" t="s">
        <v>10</v>
      </c>
      <c r="AF4" s="44">
        <f>VLOOKUP(AA2,Schlüssel!$A$5:$DZ$14,74)</f>
        <v>3</v>
      </c>
      <c r="AG4" s="65" t="s">
        <v>10</v>
      </c>
      <c r="AH4" s="44">
        <f>VLOOKUP(AA2,Schlüssel!$A$5:$DZ$14,75)</f>
        <v>7</v>
      </c>
      <c r="AI4" s="65" t="s">
        <v>10</v>
      </c>
      <c r="AJ4" s="44">
        <f>VLOOKUP(AA2,Schlüssel!$A$5:$DZ$14,76)</f>
        <v>12</v>
      </c>
      <c r="AK4" s="65" t="s">
        <v>10</v>
      </c>
      <c r="AL4" s="44">
        <f>VLOOKUP(AA2,Schlüssel!$A$5:$DZ$14,77)</f>
        <v>9</v>
      </c>
      <c r="AM4" s="65" t="s">
        <v>10</v>
      </c>
      <c r="AN4" s="44">
        <f>VLOOKUP(AA2,Schlüssel!$A$5:$DZ$14,78)</f>
        <v>6</v>
      </c>
      <c r="AO4" s="65" t="s">
        <v>10</v>
      </c>
      <c r="AP4" s="44">
        <f>VLOOKUP(AA2,Schlüssel!$A$5:$DZ$14,79)</f>
        <v>4</v>
      </c>
      <c r="AQ4" s="65" t="s">
        <v>10</v>
      </c>
      <c r="AR4" s="44">
        <f>VLOOKUP(AA2,Schlüssel!$A$5:$DZ$14,80)</f>
        <v>8</v>
      </c>
      <c r="AS4" s="65" t="s">
        <v>10</v>
      </c>
      <c r="AT4" s="44">
        <f>VLOOKUP(AA2,Schlüssel!$A$5:$DZ$14,81)</f>
        <v>5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6">
        <f>IF(AD7="","",AD7)</f>
        <v>1</v>
      </c>
      <c r="F7" s="75">
        <f t="shared" ref="F7:F20" si="0">IF(AE7=0,"",AE7)</f>
        <v>231</v>
      </c>
      <c r="G7" s="346">
        <f>IF(AF7="","",AF7)</f>
        <v>1</v>
      </c>
      <c r="H7" s="75">
        <f t="shared" ref="H7:H20" si="1">IF(AG7=0,"",AG7)</f>
        <v>164</v>
      </c>
      <c r="I7" s="346">
        <f>IF(AH7="","",AH7)</f>
        <v>1</v>
      </c>
      <c r="J7" s="75">
        <f t="shared" ref="J7:J20" si="2">IF(AI7=0,"",AI7)</f>
        <v>203</v>
      </c>
      <c r="K7" s="346">
        <f>IF(AJ7="","",AJ7)</f>
        <v>1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>
        <f t="shared" ref="V7:V20" si="7">IF(AU7=0,"",AU7)</f>
        <v>834</v>
      </c>
      <c r="W7" s="346">
        <f>IF(AV7="","",AV7)</f>
        <v>4</v>
      </c>
      <c r="Z7" s="349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834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834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3</v>
      </c>
      <c r="BW7" s="215">
        <f>SUMIF(BH7:BP7,"&gt;0")</f>
        <v>834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4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6">
        <f>IF(AD10="","",AD10)</f>
        <v>0</v>
      </c>
      <c r="F10" s="75">
        <f t="shared" si="0"/>
        <v>198</v>
      </c>
      <c r="G10" s="346">
        <f>IF(AF10="","",AF10)</f>
        <v>1</v>
      </c>
      <c r="H10" s="75">
        <f t="shared" si="1"/>
        <v>175</v>
      </c>
      <c r="I10" s="346">
        <f>IF(AH10="","",AH10)</f>
        <v>1</v>
      </c>
      <c r="J10" s="75">
        <f t="shared" si="2"/>
        <v>149</v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>
        <f t="shared" si="7"/>
        <v>683</v>
      </c>
      <c r="W10" s="346">
        <f>IF(AV10="","",AV10)</f>
        <v>2</v>
      </c>
      <c r="Z10" s="349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683</v>
      </c>
      <c r="AV10" s="111">
        <f>SUM(AD10+AF10+AH10+AJ10+AL10+AN10+AP10+AR10+AT10)</f>
        <v>2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6">
        <f>IF(AD13="","",AD13)</f>
        <v>0</v>
      </c>
      <c r="F13" s="75">
        <f t="shared" si="0"/>
        <v>193</v>
      </c>
      <c r="G13" s="346">
        <f>IF(AF13="","",AF13)</f>
        <v>0</v>
      </c>
      <c r="H13" s="75">
        <f t="shared" si="1"/>
        <v>201</v>
      </c>
      <c r="I13" s="346">
        <f>IF(AH13="","",AH13)</f>
        <v>1</v>
      </c>
      <c r="J13" s="75">
        <f t="shared" si="2"/>
        <v>168</v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>
        <f t="shared" si="7"/>
        <v>735</v>
      </c>
      <c r="W13" s="346">
        <f>IF(AV13="","",AV13)</f>
        <v>1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735</v>
      </c>
      <c r="AV13" s="111">
        <f>SUM(AD13+AF13+AH13+AJ13+AL13+AN13+AP13+AR13+AT13)</f>
        <v>1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735</v>
      </c>
      <c r="BF13" s="215">
        <f t="shared" si="23"/>
        <v>4</v>
      </c>
      <c r="BG13" s="215">
        <f t="shared" si="24"/>
        <v>4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201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735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4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6">
        <f>IF(AD16="","",AD16)</f>
        <v>1</v>
      </c>
      <c r="F16" s="75">
        <f t="shared" si="0"/>
        <v>212</v>
      </c>
      <c r="G16" s="346">
        <f>IF(AF16="","",AF16)</f>
        <v>0</v>
      </c>
      <c r="H16" s="75">
        <f t="shared" si="1"/>
        <v>206</v>
      </c>
      <c r="I16" s="346">
        <f>IF(AH16="","",AH16)</f>
        <v>1</v>
      </c>
      <c r="J16" s="75">
        <f t="shared" si="2"/>
        <v>245</v>
      </c>
      <c r="K16" s="346">
        <f>IF(AJ16="","",AJ16)</f>
        <v>1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>
        <f t="shared" si="7"/>
        <v>871</v>
      </c>
      <c r="W16" s="346">
        <f>IF(AV16="","",AV16)</f>
        <v>3</v>
      </c>
      <c r="Z16" s="349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871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871</v>
      </c>
      <c r="BF16" s="215">
        <f t="shared" si="23"/>
        <v>4</v>
      </c>
      <c r="BG16" s="215">
        <f t="shared" si="24"/>
        <v>4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871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3123</v>
      </c>
      <c r="W19" s="84">
        <f>IF(AV19="","",AV19)</f>
        <v>8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3123</v>
      </c>
      <c r="AV19" s="123">
        <f>SUM(AD19+AF19+AH19+AJ19+AL19+AN19+AP19+AR19+AT19)</f>
        <v>8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18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18</v>
      </c>
      <c r="AW20" s="101"/>
      <c r="AX20" s="102"/>
      <c r="BA20" s="212">
        <f>+AV20</f>
        <v>18</v>
      </c>
      <c r="BB20" s="213">
        <f>+AU19</f>
        <v>3123</v>
      </c>
      <c r="BC20" s="214">
        <f>+AA2</f>
        <v>1</v>
      </c>
      <c r="BF20" s="215">
        <f>SUM(BF1:BF19)</f>
        <v>16</v>
      </c>
      <c r="BQ20" s="212">
        <f>+BB20/1000000+BA20</f>
        <v>18.003122999999999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 Roller Rosenheim 1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Schanzer Ingolstadt 1</v>
      </c>
      <c r="I23" s="357" t="str">
        <f t="shared" si="33"/>
        <v/>
      </c>
      <c r="J23" s="356" t="str">
        <f t="shared" si="33"/>
        <v>SG DJK Rimpar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Bajuwaren München 1</v>
      </c>
      <c r="O23" s="357" t="str">
        <f t="shared" si="32"/>
        <v/>
      </c>
      <c r="P23" s="356" t="str">
        <f t="shared" si="32"/>
        <v>BC EMAX Unterföhring 2</v>
      </c>
      <c r="Q23" s="357" t="str">
        <f t="shared" si="32"/>
        <v/>
      </c>
      <c r="R23" s="356" t="str">
        <f t="shared" si="32"/>
        <v>BK München 3</v>
      </c>
      <c r="S23" s="357" t="str">
        <f t="shared" si="32"/>
        <v/>
      </c>
      <c r="T23" s="356" t="str">
        <f t="shared" si="32"/>
        <v>RW Lichtenhof Stein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 Roller Rosenheim 1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Schanzer Ingolstadt 1</v>
      </c>
      <c r="AH23" s="357"/>
      <c r="AI23" s="356" t="str">
        <f>VLOOKUP(AI22,Schlüssel!$A$5:$K$14,2)</f>
        <v>SG DJK Rimpar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Bajuwaren München 1</v>
      </c>
      <c r="AN23" s="357"/>
      <c r="AO23" s="356" t="str">
        <f>VLOOKUP(AO22,Schlüssel!$A$5:$K$14,2)</f>
        <v>BC EMAX Unterföhring 2</v>
      </c>
      <c r="AP23" s="357"/>
      <c r="AQ23" s="356" t="str">
        <f>VLOOKUP(AQ22,Schlüssel!$A$5:$K$14,2)</f>
        <v>BK München 3</v>
      </c>
      <c r="AR23" s="357"/>
      <c r="AS23" s="356" t="str">
        <f>VLOOKUP(AS22,Schlüssel!$A$5:$K$14,2)</f>
        <v>RW Lichtenhof Stein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195</v>
      </c>
      <c r="G25" s="360" t="str">
        <f>IF(AF25=0,"",AF25)</f>
        <v/>
      </c>
      <c r="H25" s="360">
        <f>IF(AG25=301,"",AG25)</f>
        <v>152</v>
      </c>
      <c r="I25" s="360" t="str">
        <f>IF(AH25=0,"",AH25)</f>
        <v/>
      </c>
      <c r="J25" s="360">
        <f>IF(AI25=301,"",AI25)</f>
        <v>174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195</v>
      </c>
      <c r="AF25" s="367"/>
      <c r="AG25" s="366">
        <f>ABS(INDEX(AG:AG,MATCH(AG22,$AA:$AA,0)+5)+INDEX(AG:AG,MATCH(AG22,$AA:$AA,0)+6)+INDEX(AG:AG,MATCH(AG22,$AA:$AA,0)+7))</f>
        <v>152</v>
      </c>
      <c r="AH25" s="367"/>
      <c r="AI25" s="366">
        <f>ABS(INDEX(AI:AI,MATCH(AI22,$AA:$AA,0)+5)+INDEX(AI:AI,MATCH(AI22,$AA:$AA,0)+6)+INDEX(AI:AI,MATCH(AI22,$AA:$AA,0)+7))</f>
        <v>174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164</v>
      </c>
      <c r="E26" s="360" t="str">
        <f>IF(AD26=0,"",AD26)</f>
        <v/>
      </c>
      <c r="F26" s="360">
        <f>IF(AE26=301,"",AE26)</f>
        <v>148</v>
      </c>
      <c r="G26" s="360" t="str">
        <f>IF(AF26=0,"",AF26)</f>
        <v/>
      </c>
      <c r="H26" s="360">
        <f>IF(AG26=301,"",AG26)</f>
        <v>137</v>
      </c>
      <c r="I26" s="360" t="str">
        <f>IF(AH26=0,"",AH26)</f>
        <v/>
      </c>
      <c r="J26" s="360">
        <f>IF(AI26=301,"",AI26)</f>
        <v>164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164</v>
      </c>
      <c r="AD26" s="365"/>
      <c r="AE26" s="364">
        <f>ABS(INDEX(AE:AE,MATCH(AE22,$AA:$AA,0)+8)+INDEX(AE:AE,MATCH(AE22,$AA:$AA,0)+9)+INDEX(AE:AE,MATCH(AE22,$AA:$AA,0)+10))</f>
        <v>148</v>
      </c>
      <c r="AF26" s="365"/>
      <c r="AG26" s="364">
        <f>ABS(INDEX(AG:AG,MATCH(AG22,$AA:$AA,0)+8)+INDEX(AG:AG,MATCH(AG22,$AA:$AA,0)+9)+INDEX(AG:AG,MATCH(AG22,$AA:$AA,0)+10))</f>
        <v>137</v>
      </c>
      <c r="AH26" s="365"/>
      <c r="AI26" s="364">
        <f>ABS(INDEX(AI:AI,MATCH(AI22,$AA:$AA,0)+8)+INDEX(AI:AI,MATCH(AI22,$AA:$AA,0)+9)+INDEX(AI:AI,MATCH(AI22,$AA:$AA,0)+10))</f>
        <v>164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180</v>
      </c>
      <c r="E27" s="360" t="str">
        <f>IF(AD27=0,"",AD27)</f>
        <v/>
      </c>
      <c r="F27" s="360">
        <f>IF(AE27=301,"",AE27)</f>
        <v>215</v>
      </c>
      <c r="G27" s="360" t="str">
        <f>IF(AF27=0,"",AF27)</f>
        <v/>
      </c>
      <c r="H27" s="360">
        <f>IF(AG27=301,"",AG27)</f>
        <v>157</v>
      </c>
      <c r="I27" s="360" t="str">
        <f>IF(AH27=0,"",AH27)</f>
        <v/>
      </c>
      <c r="J27" s="360">
        <f>IF(AI27=301,"",AI27)</f>
        <v>225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180</v>
      </c>
      <c r="AD27" s="365"/>
      <c r="AE27" s="364">
        <f>ABS(INDEX(AE:AE,MATCH(AE22,$AA:$AA,0)+11)+INDEX(AE:AE,MATCH(AE22,$AA:$AA,0)+12)+INDEX(AE:AE,MATCH(AE22,$AA:$AA,0)+13))</f>
        <v>215</v>
      </c>
      <c r="AF27" s="365"/>
      <c r="AG27" s="364">
        <f>ABS(INDEX(AG:AG,MATCH(AG22,$AA:$AA,0)+11)+INDEX(AG:AG,MATCH(AG22,$AA:$AA,0)+12)+INDEX(AG:AG,MATCH(AG22,$AA:$AA,0)+13))</f>
        <v>157</v>
      </c>
      <c r="AH27" s="365"/>
      <c r="AI27" s="364">
        <f>ABS(INDEX(AI:AI,MATCH(AI22,$AA:$AA,0)+11)+INDEX(AI:AI,MATCH(AI22,$AA:$AA,0)+12)+INDEX(AI:AI,MATCH(AI22,$AA:$AA,0)+13))</f>
        <v>225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174</v>
      </c>
      <c r="E28" s="360" t="str">
        <f>IF(AD28=0,"",AD28)</f>
        <v/>
      </c>
      <c r="F28" s="360">
        <f>IF(AE28=301,"",AE28)</f>
        <v>258</v>
      </c>
      <c r="G28" s="360" t="str">
        <f>IF(AF28=0,"",AF28)</f>
        <v/>
      </c>
      <c r="H28" s="360">
        <f>IF(AG28=301,"",AG28)</f>
        <v>202</v>
      </c>
      <c r="I28" s="360" t="str">
        <f>IF(AH28=0,"",AH28)</f>
        <v/>
      </c>
      <c r="J28" s="360">
        <f>IF(AI28=301,"",AI28)</f>
        <v>184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174</v>
      </c>
      <c r="AD28" s="365"/>
      <c r="AE28" s="364">
        <f>ABS(INDEX(AE:AE,MATCH(AE22,$AA:$AA,0)+14)+INDEX(AE:AE,MATCH(AE22,$AA:$AA,0)+15)+INDEX(AE:AE,MATCH(AE22,$AA:$AA,0)+16))</f>
        <v>258</v>
      </c>
      <c r="AF28" s="365"/>
      <c r="AG28" s="364">
        <f>ABS(INDEX(AG:AG,MATCH(AG22,$AA:$AA,0)+14)+INDEX(AG:AG,MATCH(AG22,$AA:$AA,0)+15)+INDEX(AG:AG,MATCH(AG22,$AA:$AA,0)+16))</f>
        <v>202</v>
      </c>
      <c r="AH28" s="365"/>
      <c r="AI28" s="364">
        <f>ABS(INDEX(AI:AI,MATCH(AI22,$AA:$AA,0)+14)+INDEX(AI:AI,MATCH(AI22,$AA:$AA,0)+15)+INDEX(AI:AI,MATCH(AI22,$AA:$AA,0)+16))</f>
        <v>184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671</v>
      </c>
      <c r="E29" s="363" t="str">
        <f>IF(AD29=0,"",AD29)</f>
        <v/>
      </c>
      <c r="F29" s="363">
        <f>IF(AE29=1505,"",AE29)</f>
        <v>816</v>
      </c>
      <c r="G29" s="363" t="str">
        <f>IF(AF29=0,"",AF29)</f>
        <v/>
      </c>
      <c r="H29" s="363">
        <f>IF(AG29=1505,"",AG29)</f>
        <v>648</v>
      </c>
      <c r="I29" s="363" t="str">
        <f>IF(AH29=0,"",AH29)</f>
        <v/>
      </c>
      <c r="J29" s="363">
        <f>IF(AI29=1505,"",AI29)</f>
        <v>747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671</v>
      </c>
      <c r="AD29" s="345"/>
      <c r="AE29" s="344">
        <f>SUM(AE25:AE28)</f>
        <v>816</v>
      </c>
      <c r="AF29" s="345"/>
      <c r="AG29" s="344">
        <f>SUM(AG25:AG28)</f>
        <v>648</v>
      </c>
      <c r="AH29" s="345"/>
      <c r="AI29" s="344">
        <f>SUM(AI25:AI28)</f>
        <v>747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10</v>
      </c>
      <c r="AE34" s="65" t="s">
        <v>10</v>
      </c>
      <c r="AF34" s="44">
        <f>VLOOKUP(AA32,Schlüssel!$A$5:$DZ$14,74)</f>
        <v>12</v>
      </c>
      <c r="AG34" s="65" t="s">
        <v>10</v>
      </c>
      <c r="AH34" s="44">
        <f>VLOOKUP(AA32,Schlüssel!$A$5:$DZ$14,75)</f>
        <v>6</v>
      </c>
      <c r="AI34" s="65" t="s">
        <v>10</v>
      </c>
      <c r="AJ34" s="44">
        <f>VLOOKUP(AA32,Schlüssel!$A$5:$DZ$14,76)</f>
        <v>8</v>
      </c>
      <c r="AK34" s="65" t="s">
        <v>10</v>
      </c>
      <c r="AL34" s="44">
        <f>VLOOKUP(AA32,Schlüssel!$A$5:$DZ$14,77)</f>
        <v>3</v>
      </c>
      <c r="AM34" s="65" t="s">
        <v>10</v>
      </c>
      <c r="AN34" s="44">
        <f>VLOOKUP(AA32,Schlüssel!$A$5:$DZ$14,78)</f>
        <v>5</v>
      </c>
      <c r="AO34" s="65" t="s">
        <v>10</v>
      </c>
      <c r="AP34" s="44">
        <f>VLOOKUP(AA32,Schlüssel!$A$5:$DZ$14,79)</f>
        <v>9</v>
      </c>
      <c r="AQ34" s="65" t="s">
        <v>10</v>
      </c>
      <c r="AR34" s="44">
        <f>VLOOKUP(AA32,Schlüssel!$A$5:$DZ$14,80)</f>
        <v>4</v>
      </c>
      <c r="AS34" s="65" t="s">
        <v>10</v>
      </c>
      <c r="AT34" s="44">
        <f>VLOOKUP(AA32,Schlüssel!$A$5:$DZ$14,81)</f>
        <v>7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6">
        <f>IF(AD37="","",AD37)</f>
        <v>0</v>
      </c>
      <c r="F37" s="75">
        <f t="shared" ref="F37:F50" si="35">IF(AE37=0,"",AE37)</f>
        <v>209</v>
      </c>
      <c r="G37" s="346">
        <f>IF(AF37="","",AF37)</f>
        <v>1</v>
      </c>
      <c r="H37" s="75">
        <f t="shared" ref="H37:H50" si="36">IF(AG37=0,"",AG37)</f>
        <v>199</v>
      </c>
      <c r="I37" s="346">
        <f>IF(AH37="","",AH37)</f>
        <v>1</v>
      </c>
      <c r="J37" s="75">
        <f t="shared" ref="J37:J50" si="37">IF(AI37=0,"",AI37)</f>
        <v>221</v>
      </c>
      <c r="K37" s="346">
        <f>IF(AJ37="","",AJ37)</f>
        <v>1</v>
      </c>
      <c r="L37" s="75" t="str">
        <f t="shared" ref="L37:L50" si="38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9">IF(AO37=0,"",AO37)</f>
        <v/>
      </c>
      <c r="Q37" s="346">
        <f>IF(AP37="","",AP37)</f>
        <v>0</v>
      </c>
      <c r="R37" s="75" t="str">
        <f t="shared" ref="R37:R50" si="40">IF(AQ37=0,"",AQ37)</f>
        <v/>
      </c>
      <c r="S37" s="346">
        <f>IF(AR37="","",AR37)</f>
        <v>0</v>
      </c>
      <c r="T37" s="75" t="str">
        <f t="shared" ref="T37:T50" si="41">IF(AS37=0,"",AS37)</f>
        <v/>
      </c>
      <c r="U37" s="346">
        <f>IF(AT37="","",AT37)</f>
        <v>0</v>
      </c>
      <c r="V37" s="75">
        <f t="shared" ref="V37:V50" si="42">IF(AU37=0,"",AU37)</f>
        <v>801</v>
      </c>
      <c r="W37" s="346">
        <f>IF(AV37="","",AV37)</f>
        <v>3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801</v>
      </c>
      <c r="AV37" s="111">
        <f>SUM(AD37+AF37+AH37+AJ37+AL37+AN37+AP37+AR37+AT37)</f>
        <v>3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801</v>
      </c>
      <c r="BF37" s="215">
        <f>COUNT(BH37:BP37)</f>
        <v>4</v>
      </c>
      <c r="BG37" s="215">
        <f>COUNTIF(BH37:BP37,"&gt;0")</f>
        <v>4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221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801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3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3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">
      <c r="A40" s="374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6">
        <f>IF(AD40="","",AD40)</f>
        <v>0</v>
      </c>
      <c r="F40" s="75">
        <f t="shared" si="35"/>
        <v>154</v>
      </c>
      <c r="G40" s="346">
        <f>IF(AF40="","",AF40)</f>
        <v>1</v>
      </c>
      <c r="H40" s="75" t="str">
        <f t="shared" si="36"/>
        <v/>
      </c>
      <c r="I40" s="346">
        <f>IF(AH40="","",AH40)</f>
        <v>1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0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0</v>
      </c>
      <c r="V40" s="75">
        <f t="shared" si="42"/>
        <v>303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3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">
      <c r="A41" s="375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47"/>
      <c r="F41" s="78" t="str">
        <f t="shared" si="35"/>
        <v/>
      </c>
      <c r="G41" s="347"/>
      <c r="H41" s="78">
        <f t="shared" si="36"/>
        <v>242</v>
      </c>
      <c r="I41" s="347"/>
      <c r="J41" s="78">
        <f t="shared" si="37"/>
        <v>191</v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>
        <f t="shared" si="42"/>
        <v>433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433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433</v>
      </c>
      <c r="BF41" s="215">
        <f t="shared" si="58"/>
        <v>2</v>
      </c>
      <c r="BG41" s="215">
        <f t="shared" si="59"/>
        <v>2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3</v>
      </c>
      <c r="BW41" s="215">
        <f t="shared" si="64"/>
        <v>433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">
      <c r="A43" s="374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6">
        <f>IF(AD43="","",AD43)</f>
        <v>0</v>
      </c>
      <c r="F43" s="75">
        <f t="shared" si="35"/>
        <v>208</v>
      </c>
      <c r="G43" s="346">
        <f>IF(AF43="","",AF43)</f>
        <v>0</v>
      </c>
      <c r="H43" s="75">
        <f t="shared" si="36"/>
        <v>213</v>
      </c>
      <c r="I43" s="346">
        <f>IF(AH43="","",AH43)</f>
        <v>1</v>
      </c>
      <c r="J43" s="75">
        <f t="shared" si="37"/>
        <v>170</v>
      </c>
      <c r="K43" s="346">
        <f>IF(AJ43="","",AJ43)</f>
        <v>0</v>
      </c>
      <c r="L43" s="75" t="str">
        <f t="shared" si="38"/>
        <v/>
      </c>
      <c r="M43" s="346">
        <f>IF(AL43="","",AL43)</f>
        <v>0</v>
      </c>
      <c r="N43" s="75" t="str">
        <f t="shared" si="55"/>
        <v/>
      </c>
      <c r="O43" s="346">
        <f>IF(AN43="","",AN43)</f>
        <v>0</v>
      </c>
      <c r="P43" s="75" t="str">
        <f t="shared" si="39"/>
        <v/>
      </c>
      <c r="Q43" s="346">
        <f>IF(AP43="","",AP43)</f>
        <v>0</v>
      </c>
      <c r="R43" s="75" t="str">
        <f t="shared" si="40"/>
        <v/>
      </c>
      <c r="S43" s="346">
        <f>IF(AR43="","",AR43)</f>
        <v>0</v>
      </c>
      <c r="T43" s="75" t="str">
        <f t="shared" si="41"/>
        <v/>
      </c>
      <c r="U43" s="346">
        <f>IF(AT43="","",AT43)</f>
        <v>0</v>
      </c>
      <c r="V43" s="75">
        <f t="shared" si="42"/>
        <v>766</v>
      </c>
      <c r="W43" s="346">
        <f>IF(AV43="","",AV43)</f>
        <v>1</v>
      </c>
      <c r="Z43" s="349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766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766</v>
      </c>
      <c r="BF43" s="215">
        <f t="shared" si="58"/>
        <v>4</v>
      </c>
      <c r="BG43" s="215">
        <f t="shared" si="59"/>
        <v>4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3</v>
      </c>
      <c r="BW43" s="215">
        <f t="shared" si="64"/>
        <v>766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3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3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">
      <c r="A46" s="374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6">
        <f>IF(AD46="","",AD46)</f>
        <v>1</v>
      </c>
      <c r="F46" s="75">
        <f t="shared" si="35"/>
        <v>236</v>
      </c>
      <c r="G46" s="346">
        <f>IF(AF46="","",AF46)</f>
        <v>1</v>
      </c>
      <c r="H46" s="75">
        <f t="shared" si="36"/>
        <v>181</v>
      </c>
      <c r="I46" s="346">
        <f>IF(AH46="","",AH46)</f>
        <v>0</v>
      </c>
      <c r="J46" s="75">
        <f t="shared" si="37"/>
        <v>185</v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0</v>
      </c>
      <c r="V46" s="75">
        <f t="shared" si="42"/>
        <v>778</v>
      </c>
      <c r="W46" s="346">
        <f>IF(AV46="","",AV46)</f>
        <v>2</v>
      </c>
      <c r="Z46" s="349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778</v>
      </c>
      <c r="AV46" s="111">
        <f>SUM(AD46+AF46+AH46+AJ46+AL46+AN46+AP46+AR46+AT46)</f>
        <v>2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778</v>
      </c>
      <c r="BF46" s="215">
        <f t="shared" si="58"/>
        <v>4</v>
      </c>
      <c r="BG46" s="215">
        <f t="shared" si="59"/>
        <v>4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3</v>
      </c>
      <c r="BW46" s="215">
        <f t="shared" si="64"/>
        <v>778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3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3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>
        <f t="shared" si="42"/>
        <v>3081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3081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12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12</v>
      </c>
      <c r="AW50" s="101"/>
      <c r="AX50" s="102"/>
      <c r="BA50" s="212">
        <f>+AV50</f>
        <v>12</v>
      </c>
      <c r="BB50" s="213">
        <f>+AU49</f>
        <v>3081</v>
      </c>
      <c r="BC50" s="214">
        <f>+AA32</f>
        <v>2</v>
      </c>
      <c r="BF50" s="215">
        <f>SUM(BF31:BF49)</f>
        <v>16</v>
      </c>
      <c r="BQ50" s="212">
        <f>+BB50/1000000+BA50</f>
        <v>12.003081</v>
      </c>
      <c r="BR50" s="214">
        <f>RANK(BQ50,BQ:BQ)</f>
        <v>6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6"/>
        <v/>
      </c>
      <c r="C53" s="86" t="str">
        <f t="shared" si="66"/>
        <v/>
      </c>
      <c r="D53" s="356" t="str">
        <f t="shared" si="66"/>
        <v>SG DJK Rimpar</v>
      </c>
      <c r="E53" s="357" t="str">
        <f t="shared" si="66"/>
        <v/>
      </c>
      <c r="F53" s="356" t="str">
        <f t="shared" si="66"/>
        <v>RW Lichtenhof Stein 1</v>
      </c>
      <c r="G53" s="357" t="str">
        <f t="shared" si="66"/>
        <v/>
      </c>
      <c r="H53" s="356" t="str">
        <f t="shared" si="66"/>
        <v>Bowlinghaus Bamberg 1</v>
      </c>
      <c r="I53" s="357" t="str">
        <f t="shared" si="66"/>
        <v/>
      </c>
      <c r="J53" s="356" t="str">
        <f t="shared" si="66"/>
        <v>SG Rottendorf 1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BC Comet Nürnberg</v>
      </c>
      <c r="O53" s="357" t="str">
        <f t="shared" si="67"/>
        <v/>
      </c>
      <c r="P53" s="356" t="str">
        <f t="shared" si="67"/>
        <v>BK München 3</v>
      </c>
      <c r="Q53" s="357" t="str">
        <f t="shared" si="67"/>
        <v/>
      </c>
      <c r="R53" s="356" t="str">
        <f t="shared" si="67"/>
        <v>High Roller Rosenheim 1</v>
      </c>
      <c r="S53" s="357" t="str">
        <f t="shared" si="67"/>
        <v/>
      </c>
      <c r="T53" s="356" t="str">
        <f t="shared" si="67"/>
        <v>BC EMAX Unterföhring 2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SG DJK Rimpar</v>
      </c>
      <c r="AD53" s="357"/>
      <c r="AE53" s="356" t="str">
        <f>VLOOKUP(AE52,Schlüssel!$A$5:$K$14,2)</f>
        <v>RW Lichtenhof Stein 1</v>
      </c>
      <c r="AF53" s="357"/>
      <c r="AG53" s="356" t="str">
        <f>VLOOKUP(AG52,Schlüssel!$A$5:$K$14,2)</f>
        <v>Bowlinghaus Bamberg 1</v>
      </c>
      <c r="AH53" s="357"/>
      <c r="AI53" s="356" t="str">
        <f>VLOOKUP(AI52,Schlüssel!$A$5:$K$14,2)</f>
        <v>SG Rottendorf 1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BC Comet Nürnberg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High Roller Rosenheim 1</v>
      </c>
      <c r="AR53" s="357"/>
      <c r="AS53" s="356" t="str">
        <f>VLOOKUP(AS52,Schlüssel!$A$5:$K$14,2)</f>
        <v>BC EMAX Unterföhring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198</v>
      </c>
      <c r="E55" s="360" t="str">
        <f>IF(AD55=0,"",AD55)</f>
        <v/>
      </c>
      <c r="F55" s="360">
        <f>IF(AE55=301,"",AE55)</f>
        <v>169</v>
      </c>
      <c r="G55" s="360" t="str">
        <f>IF(AF55=0,"",AF55)</f>
        <v/>
      </c>
      <c r="H55" s="360">
        <f>IF(AG55=301,"",AG55)</f>
        <v>180</v>
      </c>
      <c r="I55" s="360" t="str">
        <f>IF(AH55=0,"",AH55)</f>
        <v/>
      </c>
      <c r="J55" s="360">
        <f>IF(AI55=301,"",AI55)</f>
        <v>211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198</v>
      </c>
      <c r="AD55" s="367"/>
      <c r="AE55" s="366">
        <f>ABS(INDEX(AE:AE,MATCH(AE52,$AA:$AA,0)+5)+INDEX(AE:AE,MATCH(AE52,$AA:$AA,0)+6)+INDEX(AE:AE,MATCH(AE52,$AA:$AA,0)+7))</f>
        <v>169</v>
      </c>
      <c r="AF55" s="367"/>
      <c r="AG55" s="366">
        <f>ABS(INDEX(AG:AG,MATCH(AG52,$AA:$AA,0)+5)+INDEX(AG:AG,MATCH(AG52,$AA:$AA,0)+6)+INDEX(AG:AG,MATCH(AG52,$AA:$AA,0)+7))</f>
        <v>180</v>
      </c>
      <c r="AH55" s="367"/>
      <c r="AI55" s="366">
        <f>ABS(INDEX(AI:AI,MATCH(AI52,$AA:$AA,0)+5)+INDEX(AI:AI,MATCH(AI52,$AA:$AA,0)+6)+INDEX(AI:AI,MATCH(AI52,$AA:$AA,0)+7))</f>
        <v>211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177</v>
      </c>
      <c r="E56" s="360" t="str">
        <f>IF(AD56=0,"",AD56)</f>
        <v/>
      </c>
      <c r="F56" s="360">
        <f>IF(AE56=301,"",AE56)</f>
        <v>137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258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177</v>
      </c>
      <c r="AD56" s="365"/>
      <c r="AE56" s="364">
        <f>ABS(INDEX(AE:AE,MATCH(AE52,$AA:$AA,0)+8)+INDEX(AE:AE,MATCH(AE52,$AA:$AA,0)+9)+INDEX(AE:AE,MATCH(AE52,$AA:$AA,0)+10))</f>
        <v>137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258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178</v>
      </c>
      <c r="E57" s="360" t="str">
        <f>IF(AD57=0,"",AD57)</f>
        <v/>
      </c>
      <c r="F57" s="360">
        <f>IF(AE57=301,"",AE57)</f>
        <v>234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208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178</v>
      </c>
      <c r="AD57" s="365"/>
      <c r="AE57" s="364">
        <f>ABS(INDEX(AE:AE,MATCH(AE52,$AA:$AA,0)+11)+INDEX(AE:AE,MATCH(AE52,$AA:$AA,0)+12)+INDEX(AE:AE,MATCH(AE52,$AA:$AA,0)+13))</f>
        <v>234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208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167</v>
      </c>
      <c r="E58" s="360" t="str">
        <f>IF(AD58=0,"",AD58)</f>
        <v/>
      </c>
      <c r="F58" s="360">
        <f>IF(AE58=301,"",AE58)</f>
        <v>157</v>
      </c>
      <c r="G58" s="360" t="str">
        <f>IF(AF58=0,"",AF58)</f>
        <v/>
      </c>
      <c r="H58" s="360">
        <f>IF(AG58=301,"",AG58)</f>
        <v>200</v>
      </c>
      <c r="I58" s="360" t="str">
        <f>IF(AH58=0,"",AH58)</f>
        <v/>
      </c>
      <c r="J58" s="360">
        <f>IF(AI58=301,"",AI58)</f>
        <v>190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167</v>
      </c>
      <c r="AD58" s="365"/>
      <c r="AE58" s="364">
        <f>ABS(INDEX(AE:AE,MATCH(AE52,$AA:$AA,0)+14)+INDEX(AE:AE,MATCH(AE52,$AA:$AA,0)+15)+INDEX(AE:AE,MATCH(AE52,$AA:$AA,0)+16))</f>
        <v>157</v>
      </c>
      <c r="AF58" s="365"/>
      <c r="AG58" s="364">
        <f>ABS(INDEX(AG:AG,MATCH(AG52,$AA:$AA,0)+14)+INDEX(AG:AG,MATCH(AG52,$AA:$AA,0)+15)+INDEX(AG:AG,MATCH(AG52,$AA:$AA,0)+16))</f>
        <v>200</v>
      </c>
      <c r="AH58" s="365"/>
      <c r="AI58" s="364">
        <f>ABS(INDEX(AI:AI,MATCH(AI52,$AA:$AA,0)+14)+INDEX(AI:AI,MATCH(AI52,$AA:$AA,0)+15)+INDEX(AI:AI,MATCH(AI52,$AA:$AA,0)+16))</f>
        <v>190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720</v>
      </c>
      <c r="E59" s="363" t="str">
        <f>IF(AD59=0,"",AD59)</f>
        <v/>
      </c>
      <c r="F59" s="363">
        <f>IF(AE59=1505,"",AE59)</f>
        <v>697</v>
      </c>
      <c r="G59" s="363" t="str">
        <f>IF(AF59=0,"",AF59)</f>
        <v/>
      </c>
      <c r="H59" s="363">
        <f>IF(AG59=1505,"",AG59)</f>
        <v>729</v>
      </c>
      <c r="I59" s="363" t="str">
        <f>IF(AH59=0,"",AH59)</f>
        <v/>
      </c>
      <c r="J59" s="363">
        <f>IF(AI59=1505,"",AI59)</f>
        <v>867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720</v>
      </c>
      <c r="AD59" s="345"/>
      <c r="AE59" s="344">
        <f>SUM(AE55:AE58)</f>
        <v>697</v>
      </c>
      <c r="AF59" s="345"/>
      <c r="AG59" s="344">
        <f>SUM(AG55:AG58)</f>
        <v>729</v>
      </c>
      <c r="AH59" s="345"/>
      <c r="AI59" s="344">
        <f>SUM(AI55:AI58)</f>
        <v>867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5</v>
      </c>
      <c r="AE64" s="65" t="s">
        <v>10</v>
      </c>
      <c r="AF64" s="44">
        <f>VLOOKUP(AA62,Schlüssel!$A$5:$DZ$14,74)</f>
        <v>8</v>
      </c>
      <c r="AG64" s="65" t="s">
        <v>10</v>
      </c>
      <c r="AH64" s="44">
        <f>VLOOKUP(AA62,Schlüssel!$A$5:$DZ$14,75)</f>
        <v>9</v>
      </c>
      <c r="AI64" s="65" t="s">
        <v>10</v>
      </c>
      <c r="AJ64" s="44">
        <f>VLOOKUP(AA62,Schlüssel!$A$5:$DZ$14,76)</f>
        <v>6</v>
      </c>
      <c r="AK64" s="65" t="s">
        <v>10</v>
      </c>
      <c r="AL64" s="44">
        <f>VLOOKUP(AA62,Schlüssel!$A$5:$DZ$14,77)</f>
        <v>11</v>
      </c>
      <c r="AM64" s="65" t="s">
        <v>10</v>
      </c>
      <c r="AN64" s="44">
        <f>VLOOKUP(AA62,Schlüssel!$A$5:$DZ$14,78)</f>
        <v>3</v>
      </c>
      <c r="AO64" s="65" t="s">
        <v>10</v>
      </c>
      <c r="AP64" s="44">
        <f>VLOOKUP(AA62,Schlüssel!$A$5:$DZ$14,79)</f>
        <v>10</v>
      </c>
      <c r="AQ64" s="65" t="s">
        <v>10</v>
      </c>
      <c r="AR64" s="44">
        <f>VLOOKUP(AA62,Schlüssel!$A$5:$DZ$14,80)</f>
        <v>7</v>
      </c>
      <c r="AS64" s="65" t="s">
        <v>10</v>
      </c>
      <c r="AT64" s="44">
        <f>VLOOKUP(AA62,Schlüssel!$A$5:$DZ$14,81)</f>
        <v>12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6">
        <f>IF(AD67="","",AD67)</f>
        <v>0</v>
      </c>
      <c r="F67" s="75">
        <f t="shared" ref="F67:F80" si="69">IF(AE67=0,"",AE67)</f>
        <v>254</v>
      </c>
      <c r="G67" s="346">
        <f>IF(AF67="","",AF67)</f>
        <v>1</v>
      </c>
      <c r="H67" s="75">
        <f t="shared" ref="H67:H80" si="70">IF(AG67=0,"",AG67)</f>
        <v>203</v>
      </c>
      <c r="I67" s="346">
        <f>IF(AH67="","",AH67)</f>
        <v>1</v>
      </c>
      <c r="J67" s="75">
        <f t="shared" ref="J67:J80" si="71">IF(AI67=0,"",AI67)</f>
        <v>246</v>
      </c>
      <c r="K67" s="346">
        <f>IF(AJ67="","",AJ67)</f>
        <v>1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>
        <f t="shared" ref="V67:V80" si="76">IF(AU67=0,"",AU67)</f>
        <v>893</v>
      </c>
      <c r="W67" s="346">
        <f>IF(AV67="","",AV67)</f>
        <v>3</v>
      </c>
      <c r="Z67" s="349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893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893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893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4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6">
        <f>IF(AD70="","",AD70)</f>
        <v>0</v>
      </c>
      <c r="F70" s="75">
        <f t="shared" si="69"/>
        <v>189</v>
      </c>
      <c r="G70" s="346">
        <f>IF(AF70="","",AF70)</f>
        <v>0</v>
      </c>
      <c r="H70" s="75">
        <f t="shared" si="70"/>
        <v>179</v>
      </c>
      <c r="I70" s="346">
        <f>IF(AH70="","",AH70)</f>
        <v>1</v>
      </c>
      <c r="J70" s="75">
        <f t="shared" si="71"/>
        <v>231</v>
      </c>
      <c r="K70" s="346">
        <f>IF(AJ70="","",AJ70)</f>
        <v>1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>
        <f t="shared" si="76"/>
        <v>752</v>
      </c>
      <c r="W70" s="346">
        <f>IF(AV70="","",AV70)</f>
        <v>2</v>
      </c>
      <c r="Z70" s="349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752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752</v>
      </c>
      <c r="BF70" s="215">
        <f t="shared" si="92"/>
        <v>4</v>
      </c>
      <c r="BG70" s="215">
        <f t="shared" si="93"/>
        <v>4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752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6">
        <f>IF(AD73="","",AD73)</f>
        <v>1</v>
      </c>
      <c r="F73" s="75">
        <f t="shared" si="69"/>
        <v>216</v>
      </c>
      <c r="G73" s="346">
        <f>IF(AF73="","",AF73)</f>
        <v>1</v>
      </c>
      <c r="H73" s="75">
        <f t="shared" si="70"/>
        <v>246</v>
      </c>
      <c r="I73" s="346">
        <f>IF(AH73="","",AH73)</f>
        <v>1</v>
      </c>
      <c r="J73" s="75">
        <f t="shared" si="71"/>
        <v>177</v>
      </c>
      <c r="K73" s="346">
        <f>IF(AJ73="","",AJ73)</f>
        <v>1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>
        <f t="shared" si="76"/>
        <v>848</v>
      </c>
      <c r="W73" s="346">
        <f>IF(AV73="","",AV73)</f>
        <v>4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848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848</v>
      </c>
      <c r="BF73" s="215">
        <f t="shared" si="92"/>
        <v>4</v>
      </c>
      <c r="BG73" s="215">
        <f t="shared" si="93"/>
        <v>4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848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6">
        <f>IF(AD76="","",AD76)</f>
        <v>1</v>
      </c>
      <c r="F76" s="75">
        <f t="shared" si="69"/>
        <v>171</v>
      </c>
      <c r="G76" s="346">
        <f>IF(AF76="","",AF76)</f>
        <v>0</v>
      </c>
      <c r="H76" s="75">
        <f t="shared" si="70"/>
        <v>190</v>
      </c>
      <c r="I76" s="346">
        <f>IF(AH76="","",AH76)</f>
        <v>1</v>
      </c>
      <c r="J76" s="75">
        <f t="shared" si="71"/>
        <v>178</v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>
        <f t="shared" si="76"/>
        <v>785</v>
      </c>
      <c r="W76" s="346">
        <f>IF(AV76="","",AV76)</f>
        <v>2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785</v>
      </c>
      <c r="AV76" s="111">
        <f>SUM(AD76+AF76+AH76+AJ76+AL76+AN76+AP76+AR76+AT76)</f>
        <v>2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785</v>
      </c>
      <c r="BF76" s="215">
        <f t="shared" si="92"/>
        <v>4</v>
      </c>
      <c r="BG76" s="215">
        <f t="shared" si="93"/>
        <v>4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3</v>
      </c>
      <c r="BW76" s="215">
        <f t="shared" si="98"/>
        <v>785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3278</v>
      </c>
      <c r="W79" s="84">
        <f>IF(AV79="","",AV79)</f>
        <v>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3278</v>
      </c>
      <c r="AV79" s="123">
        <f>SUM(AD79+AF79+AH79+AJ79+AL79+AN79+AP79+AR79+AT79)</f>
        <v>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15</v>
      </c>
      <c r="AW80" s="101"/>
      <c r="AX80" s="102"/>
      <c r="BA80" s="212">
        <f>+AV80</f>
        <v>15</v>
      </c>
      <c r="BB80" s="213">
        <f>+AU79</f>
        <v>3278</v>
      </c>
      <c r="BC80" s="214">
        <f>+AA62</f>
        <v>3</v>
      </c>
      <c r="BF80" s="215">
        <f>SUM(BF61:BF79)</f>
        <v>16</v>
      </c>
      <c r="BQ80" s="212">
        <f>+BB80/1000000+BA80</f>
        <v>15.003278</v>
      </c>
      <c r="BR80" s="214">
        <f>RANK(BQ80,BQ:BQ)</f>
        <v>4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0"/>
        <v/>
      </c>
      <c r="C83" s="86" t="str">
        <f t="shared" si="100"/>
        <v/>
      </c>
      <c r="D83" s="356" t="str">
        <f t="shared" si="100"/>
        <v>BC EMAX Unterföhring 2</v>
      </c>
      <c r="E83" s="357" t="str">
        <f t="shared" si="100"/>
        <v/>
      </c>
      <c r="F83" s="356" t="str">
        <f t="shared" si="100"/>
        <v>SG DJK Rimpar</v>
      </c>
      <c r="G83" s="357" t="str">
        <f t="shared" si="100"/>
        <v/>
      </c>
      <c r="H83" s="356" t="str">
        <f t="shared" si="100"/>
        <v>RW Lichtenhof Stein 1</v>
      </c>
      <c r="I83" s="357" t="str">
        <f t="shared" si="100"/>
        <v/>
      </c>
      <c r="J83" s="356" t="str">
        <f t="shared" si="100"/>
        <v>Schanzer Ingolstadt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SG Rottendorf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BC Comet Nürnberg</v>
      </c>
      <c r="S83" s="357" t="str">
        <f t="shared" si="101"/>
        <v/>
      </c>
      <c r="T83" s="356" t="str">
        <f t="shared" si="101"/>
        <v>High Roller Rosenheim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BC EMAX Unterföhring 2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Schanzer Ingolstadt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BC Comet Nürnberg</v>
      </c>
      <c r="AR83" s="357"/>
      <c r="AS83" s="356" t="str">
        <f>VLOOKUP(AS82,Schlüssel!$A$5:$K$14,2)</f>
        <v>High Roller Rosenheim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226</v>
      </c>
      <c r="E85" s="360" t="str">
        <f>IF(AD85=0,"",AD85)</f>
        <v/>
      </c>
      <c r="F85" s="360">
        <f>IF(AE85=301,"",AE85)</f>
        <v>224</v>
      </c>
      <c r="G85" s="360" t="str">
        <f>IF(AF85=0,"",AF85)</f>
        <v/>
      </c>
      <c r="H85" s="360">
        <f>IF(AG85=301,"",AG85)</f>
        <v>167</v>
      </c>
      <c r="I85" s="360" t="str">
        <f>IF(AH85=0,"",AH85)</f>
        <v/>
      </c>
      <c r="J85" s="360">
        <f>IF(AI85=301,"",AI85)</f>
        <v>120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226</v>
      </c>
      <c r="AD85" s="367"/>
      <c r="AE85" s="366">
        <f>ABS(INDEX(AE:AE,MATCH(AE82,$AA:$AA,0)+5)+INDEX(AE:AE,MATCH(AE82,$AA:$AA,0)+6)+INDEX(AE:AE,MATCH(AE82,$AA:$AA,0)+7))</f>
        <v>224</v>
      </c>
      <c r="AF85" s="367"/>
      <c r="AG85" s="366">
        <f>ABS(INDEX(AG:AG,MATCH(AG82,$AA:$AA,0)+5)+INDEX(AG:AG,MATCH(AG82,$AA:$AA,0)+6)+INDEX(AG:AG,MATCH(AG82,$AA:$AA,0)+7))</f>
        <v>167</v>
      </c>
      <c r="AH85" s="367"/>
      <c r="AI85" s="366">
        <f>ABS(INDEX(AI:AI,MATCH(AI82,$AA:$AA,0)+5)+INDEX(AI:AI,MATCH(AI82,$AA:$AA,0)+6)+INDEX(AI:AI,MATCH(AI82,$AA:$AA,0)+7))</f>
        <v>120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2"/>
        <v>Spieler 2</v>
      </c>
      <c r="C86" s="373" t="str">
        <f t="shared" si="102"/>
        <v/>
      </c>
      <c r="D86" s="360">
        <f>IF(AC86=301,"",AC86)</f>
        <v>194</v>
      </c>
      <c r="E86" s="360" t="str">
        <f>IF(AD86=0,"",AD86)</f>
        <v/>
      </c>
      <c r="F86" s="360">
        <f>IF(AE86=301,"",AE86)</f>
        <v>233</v>
      </c>
      <c r="G86" s="360" t="str">
        <f>IF(AF86=0,"",AF86)</f>
        <v/>
      </c>
      <c r="H86" s="360">
        <f>IF(AG86=301,"",AG86)</f>
        <v>136</v>
      </c>
      <c r="I86" s="360" t="str">
        <f>IF(AH86=0,"",AH86)</f>
        <v/>
      </c>
      <c r="J86" s="360">
        <f>IF(AI86=301,"",AI86)</f>
        <v>167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194</v>
      </c>
      <c r="AD86" s="365"/>
      <c r="AE86" s="364">
        <f>ABS(INDEX(AE:AE,MATCH(AE82,$AA:$AA,0)+8)+INDEX(AE:AE,MATCH(AE82,$AA:$AA,0)+9)+INDEX(AE:AE,MATCH(AE82,$AA:$AA,0)+10))</f>
        <v>233</v>
      </c>
      <c r="AF86" s="365"/>
      <c r="AG86" s="364">
        <f>ABS(INDEX(AG:AG,MATCH(AG82,$AA:$AA,0)+8)+INDEX(AG:AG,MATCH(AG82,$AA:$AA,0)+9)+INDEX(AG:AG,MATCH(AG82,$AA:$AA,0)+10))</f>
        <v>136</v>
      </c>
      <c r="AH86" s="365"/>
      <c r="AI86" s="364">
        <f>ABS(INDEX(AI:AI,MATCH(AI82,$AA:$AA,0)+8)+INDEX(AI:AI,MATCH(AI82,$AA:$AA,0)+9)+INDEX(AI:AI,MATCH(AI82,$AA:$AA,0)+10))</f>
        <v>167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2"/>
        <v>Spieler 3</v>
      </c>
      <c r="C87" s="373" t="str">
        <f t="shared" si="102"/>
        <v/>
      </c>
      <c r="D87" s="360">
        <f>IF(AC87=301,"",AC87)</f>
        <v>184</v>
      </c>
      <c r="E87" s="360" t="str">
        <f>IF(AD87=0,"",AD87)</f>
        <v/>
      </c>
      <c r="F87" s="360">
        <f>IF(AE87=301,"",AE87)</f>
        <v>172</v>
      </c>
      <c r="G87" s="360" t="str">
        <f>IF(AF87=0,"",AF87)</f>
        <v/>
      </c>
      <c r="H87" s="360">
        <f>IF(AG87=301,"",AG87)</f>
        <v>203</v>
      </c>
      <c r="I87" s="360" t="str">
        <f>IF(AH87=0,"",AH87)</f>
        <v/>
      </c>
      <c r="J87" s="360">
        <f>IF(AI87=301,"",AI87)</f>
        <v>170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184</v>
      </c>
      <c r="AD87" s="365"/>
      <c r="AE87" s="364">
        <f>ABS(INDEX(AE:AE,MATCH(AE82,$AA:$AA,0)+11)+INDEX(AE:AE,MATCH(AE82,$AA:$AA,0)+12)+INDEX(AE:AE,MATCH(AE82,$AA:$AA,0)+13))</f>
        <v>172</v>
      </c>
      <c r="AF87" s="365"/>
      <c r="AG87" s="364">
        <f>ABS(INDEX(AG:AG,MATCH(AG82,$AA:$AA,0)+11)+INDEX(AG:AG,MATCH(AG82,$AA:$AA,0)+12)+INDEX(AG:AG,MATCH(AG82,$AA:$AA,0)+13))</f>
        <v>203</v>
      </c>
      <c r="AH87" s="365"/>
      <c r="AI87" s="364">
        <f>ABS(INDEX(AI:AI,MATCH(AI82,$AA:$AA,0)+11)+INDEX(AI:AI,MATCH(AI82,$AA:$AA,0)+12)+INDEX(AI:AI,MATCH(AI82,$AA:$AA,0)+13))</f>
        <v>170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2"/>
        <v>Spieler 4</v>
      </c>
      <c r="C88" s="373" t="str">
        <f t="shared" si="102"/>
        <v/>
      </c>
      <c r="D88" s="360">
        <f>IF(AC88=301,"",AC88)</f>
        <v>216</v>
      </c>
      <c r="E88" s="360" t="str">
        <f>IF(AD88=0,"",AD88)</f>
        <v/>
      </c>
      <c r="F88" s="360">
        <f>IF(AE88=301,"",AE88)</f>
        <v>244</v>
      </c>
      <c r="G88" s="360" t="str">
        <f>IF(AF88=0,"",AF88)</f>
        <v/>
      </c>
      <c r="H88" s="360">
        <f>IF(AG88=301,"",AG88)</f>
        <v>183</v>
      </c>
      <c r="I88" s="360" t="str">
        <f>IF(AH88=0,"",AH88)</f>
        <v/>
      </c>
      <c r="J88" s="360">
        <f>IF(AI88=301,"",AI88)</f>
        <v>180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216</v>
      </c>
      <c r="AD88" s="365"/>
      <c r="AE88" s="364">
        <f>ABS(INDEX(AE:AE,MATCH(AE82,$AA:$AA,0)+14)+INDEX(AE:AE,MATCH(AE82,$AA:$AA,0)+15)+INDEX(AE:AE,MATCH(AE82,$AA:$AA,0)+16))</f>
        <v>244</v>
      </c>
      <c r="AF88" s="365"/>
      <c r="AG88" s="364">
        <f>ABS(INDEX(AG:AG,MATCH(AG82,$AA:$AA,0)+14)+INDEX(AG:AG,MATCH(AG82,$AA:$AA,0)+15)+INDEX(AG:AG,MATCH(AG82,$AA:$AA,0)+16))</f>
        <v>183</v>
      </c>
      <c r="AH88" s="365"/>
      <c r="AI88" s="364">
        <f>ABS(INDEX(AI:AI,MATCH(AI82,$AA:$AA,0)+14)+INDEX(AI:AI,MATCH(AI82,$AA:$AA,0)+15)+INDEX(AI:AI,MATCH(AI82,$AA:$AA,0)+16))</f>
        <v>180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2"/>
        <v>Gesamt</v>
      </c>
      <c r="C89" s="345" t="str">
        <f t="shared" si="102"/>
        <v/>
      </c>
      <c r="D89" s="363">
        <f>IF(AC89=1505,"",AC89)</f>
        <v>820</v>
      </c>
      <c r="E89" s="363" t="str">
        <f>IF(AD89=0,"",AD89)</f>
        <v/>
      </c>
      <c r="F89" s="363">
        <f>IF(AE89=1505,"",AE89)</f>
        <v>873</v>
      </c>
      <c r="G89" s="363" t="str">
        <f>IF(AF89=0,"",AF89)</f>
        <v/>
      </c>
      <c r="H89" s="363">
        <f>IF(AG89=1505,"",AG89)</f>
        <v>689</v>
      </c>
      <c r="I89" s="363" t="str">
        <f>IF(AH89=0,"",AH89)</f>
        <v/>
      </c>
      <c r="J89" s="363">
        <f>IF(AI89=1505,"",AI89)</f>
        <v>637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820</v>
      </c>
      <c r="AD89" s="345"/>
      <c r="AE89" s="344">
        <f>SUM(AE85:AE88)</f>
        <v>873</v>
      </c>
      <c r="AF89" s="345"/>
      <c r="AG89" s="344">
        <f>SUM(AG85:AG88)</f>
        <v>689</v>
      </c>
      <c r="AH89" s="345"/>
      <c r="AI89" s="344">
        <f>SUM(AI85:AI88)</f>
        <v>637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9</v>
      </c>
      <c r="AE94" s="65" t="s">
        <v>10</v>
      </c>
      <c r="AF94" s="44">
        <f>VLOOKUP(AA92,Schlüssel!$A$5:$DZ$14,74)</f>
        <v>7</v>
      </c>
      <c r="AG94" s="65" t="s">
        <v>10</v>
      </c>
      <c r="AH94" s="44">
        <f>VLOOKUP(AA92,Schlüssel!$A$5:$DZ$14,75)</f>
        <v>3</v>
      </c>
      <c r="AI94" s="65" t="s">
        <v>10</v>
      </c>
      <c r="AJ94" s="44">
        <f>VLOOKUP(AA92,Schlüssel!$A$5:$DZ$14,76)</f>
        <v>11</v>
      </c>
      <c r="AK94" s="65" t="s">
        <v>10</v>
      </c>
      <c r="AL94" s="44">
        <f>VLOOKUP(AA92,Schlüssel!$A$5:$DZ$14,77)</f>
        <v>8</v>
      </c>
      <c r="AM94" s="65" t="s">
        <v>10</v>
      </c>
      <c r="AN94" s="44">
        <f>VLOOKUP(AA92,Schlüssel!$A$5:$DZ$14,78)</f>
        <v>12</v>
      </c>
      <c r="AO94" s="65" t="s">
        <v>10</v>
      </c>
      <c r="AP94" s="44">
        <f>VLOOKUP(AA92,Schlüssel!$A$5:$DZ$14,79)</f>
        <v>5</v>
      </c>
      <c r="AQ94" s="65" t="s">
        <v>10</v>
      </c>
      <c r="AR94" s="44">
        <f>VLOOKUP(AA92,Schlüssel!$A$5:$DZ$14,80)</f>
        <v>10</v>
      </c>
      <c r="AS94" s="65" t="s">
        <v>10</v>
      </c>
      <c r="AT94" s="44">
        <f>VLOOKUP(AA92,Schlüssel!$A$5:$DZ$14,81)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6">
        <f>IF(AD97="","",AD97)</f>
        <v>1</v>
      </c>
      <c r="F97" s="75">
        <f t="shared" ref="F97:F110" si="103">IF(AE97=0,"",AE97)</f>
        <v>224</v>
      </c>
      <c r="G97" s="346">
        <f>IF(AF97="","",AF97)</f>
        <v>0</v>
      </c>
      <c r="H97" s="75">
        <f t="shared" ref="H97:H110" si="104">IF(AG97=0,"",AG97)</f>
        <v>177</v>
      </c>
      <c r="I97" s="346">
        <f>IF(AH97="","",AH97)</f>
        <v>1</v>
      </c>
      <c r="J97" s="75">
        <f t="shared" ref="J97:J110" si="105">IF(AI97=0,"",AI97)</f>
        <v>174</v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>
        <f t="shared" ref="V97:V110" si="110">IF(AU97=0,"",AU97)</f>
        <v>773</v>
      </c>
      <c r="W97" s="346">
        <f>IF(AV97="","",AV97)</f>
        <v>2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773</v>
      </c>
      <c r="AV97" s="111">
        <f>SUM(AD97+AF97+AH97+AJ97+AL97+AN97+AP97+AR97+AT97)</f>
        <v>2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773</v>
      </c>
      <c r="BF97" s="215">
        <f>COUNT(BH97:BP97)</f>
        <v>4</v>
      </c>
      <c r="BG97" s="215">
        <f>COUNTIF(BH97:BP97,"&gt;0")</f>
        <v>4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224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773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25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3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">
      <c r="A100" s="374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6">
        <f>IF(AD100="","",AD100)</f>
        <v>1</v>
      </c>
      <c r="F100" s="75">
        <f t="shared" si="103"/>
        <v>233</v>
      </c>
      <c r="G100" s="346">
        <f>IF(AF100="","",AF100)</f>
        <v>1</v>
      </c>
      <c r="H100" s="75">
        <f t="shared" si="104"/>
        <v>215</v>
      </c>
      <c r="I100" s="346">
        <f>IF(AH100="","",AH100)</f>
        <v>1</v>
      </c>
      <c r="J100" s="75">
        <f t="shared" si="105"/>
        <v>164</v>
      </c>
      <c r="K100" s="346">
        <f>IF(AJ100="","",AJ100)</f>
        <v>1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>
        <f t="shared" si="110"/>
        <v>789</v>
      </c>
      <c r="W100" s="346">
        <f>IF(AV100="","",AV100)</f>
        <v>4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789</v>
      </c>
      <c r="AV100" s="111">
        <f>SUM(AD100+AF100+AH100+AJ100+AL100+AN100+AP100+AR100+AT100)</f>
        <v>4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789</v>
      </c>
      <c r="BF100" s="215">
        <f t="shared" si="126"/>
        <v>4</v>
      </c>
      <c r="BG100" s="215">
        <f t="shared" si="127"/>
        <v>4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233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3</v>
      </c>
      <c r="BW100" s="215">
        <f t="shared" si="132"/>
        <v>789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3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25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3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">
      <c r="A103" s="374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6">
        <f>IF(AD103="","",AD103)</f>
        <v>1</v>
      </c>
      <c r="F103" s="75">
        <f t="shared" si="103"/>
        <v>172</v>
      </c>
      <c r="G103" s="346">
        <f>IF(AF103="","",AF103)</f>
        <v>0</v>
      </c>
      <c r="H103" s="75">
        <f t="shared" si="104"/>
        <v>150</v>
      </c>
      <c r="I103" s="346">
        <f>IF(AH103="","",AH103)</f>
        <v>1</v>
      </c>
      <c r="J103" s="75">
        <f t="shared" si="105"/>
        <v>225</v>
      </c>
      <c r="K103" s="346">
        <f>IF(AJ103="","",AJ103)</f>
        <v>1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725</v>
      </c>
      <c r="W103" s="346">
        <f>IF(AV103="","",AV103)</f>
        <v>3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>
        <v>225</v>
      </c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725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725</v>
      </c>
      <c r="BF103" s="215">
        <f t="shared" si="126"/>
        <v>4</v>
      </c>
      <c r="BG103" s="215">
        <f t="shared" si="127"/>
        <v>4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>
        <f t="shared" si="115"/>
        <v>225</v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225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3</v>
      </c>
      <c r="BW103" s="215">
        <f t="shared" si="132"/>
        <v>725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3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25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3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6">
        <f>IF(AD106="","",AD106)</f>
        <v>0</v>
      </c>
      <c r="F106" s="75" t="str">
        <f t="shared" si="103"/>
        <v/>
      </c>
      <c r="G106" s="346">
        <f>IF(AF106="","",AF106)</f>
        <v>1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>
        <f t="shared" si="110"/>
        <v>167</v>
      </c>
      <c r="W106" s="346">
        <f>IF(AV106="","",AV106)</f>
        <v>1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1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3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">
      <c r="A107" s="375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47"/>
      <c r="F107" s="78">
        <f t="shared" si="103"/>
        <v>244</v>
      </c>
      <c r="G107" s="347"/>
      <c r="H107" s="78">
        <f t="shared" si="104"/>
        <v>140</v>
      </c>
      <c r="I107" s="347"/>
      <c r="J107" s="78">
        <f t="shared" si="105"/>
        <v>184</v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>
        <f t="shared" si="110"/>
        <v>568</v>
      </c>
      <c r="W107" s="347"/>
      <c r="Z107" s="350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3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>
        <f t="shared" si="110"/>
        <v>3022</v>
      </c>
      <c r="W109" s="84">
        <f>IF(AV109="","",AV109)</f>
        <v>6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3022</v>
      </c>
      <c r="AV109" s="123">
        <f>SUM(AD109+AF109+AH109+AJ109+AL109+AN109+AP109+AR109+AT109)</f>
        <v>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16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16</v>
      </c>
      <c r="AW110" s="101"/>
      <c r="AX110" s="102"/>
      <c r="BA110" s="212">
        <f>+AV110</f>
        <v>16</v>
      </c>
      <c r="BB110" s="213">
        <f>+AU109</f>
        <v>3022</v>
      </c>
      <c r="BC110" s="214">
        <f>+AA92</f>
        <v>4</v>
      </c>
      <c r="BF110" s="215">
        <f>SUM(BF91:BF109)</f>
        <v>16</v>
      </c>
      <c r="BQ110" s="212">
        <f>+BB110/1000000+BA110</f>
        <v>16.003022000000001</v>
      </c>
      <c r="BR110" s="214">
        <f>RANK(BQ110,BQ:BQ)</f>
        <v>3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34"/>
        <v/>
      </c>
      <c r="C113" s="86" t="str">
        <f t="shared" si="134"/>
        <v/>
      </c>
      <c r="D113" s="356" t="str">
        <f t="shared" si="134"/>
        <v>Bajuwaren München 1</v>
      </c>
      <c r="E113" s="357" t="str">
        <f t="shared" si="134"/>
        <v/>
      </c>
      <c r="F113" s="356" t="str">
        <f t="shared" si="134"/>
        <v>BK München 3</v>
      </c>
      <c r="G113" s="357" t="str">
        <f t="shared" si="134"/>
        <v/>
      </c>
      <c r="H113" s="356" t="str">
        <f t="shared" si="134"/>
        <v>High Roller Rosenheim 1</v>
      </c>
      <c r="I113" s="357" t="str">
        <f t="shared" si="134"/>
        <v/>
      </c>
      <c r="J113" s="356" t="str">
        <f t="shared" si="134"/>
        <v>BC Comet Nürnberg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Schanzer Ingolstadt 1</v>
      </c>
      <c r="O113" s="357" t="str">
        <f t="shared" si="135"/>
        <v/>
      </c>
      <c r="P113" s="356" t="str">
        <f t="shared" si="135"/>
        <v>Bowlinghaus Bamberg 1</v>
      </c>
      <c r="Q113" s="357" t="str">
        <f t="shared" si="135"/>
        <v/>
      </c>
      <c r="R113" s="356" t="str">
        <f t="shared" si="135"/>
        <v>RW Lichtenhof Stein 1</v>
      </c>
      <c r="S113" s="357" t="str">
        <f t="shared" si="135"/>
        <v/>
      </c>
      <c r="T113" s="356" t="str">
        <f t="shared" si="135"/>
        <v>SG Rottendorf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Bajuwaren München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High Roller Rosenheim 1</v>
      </c>
      <c r="AH113" s="357"/>
      <c r="AI113" s="356" t="str">
        <f>VLOOKUP(AI112,Schlüssel!$A$5:$K$14,2)</f>
        <v>BC Comet Nürnberg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RW Lichtenhof Stein 1</v>
      </c>
      <c r="AR113" s="357"/>
      <c r="AS113" s="356" t="str">
        <f>VLOOKUP(AS112,Schlüssel!$A$5:$K$14,2)</f>
        <v>SG Rottendorf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254</v>
      </c>
      <c r="G115" s="360" t="str">
        <f>IF(AF115=0,"",AF115)</f>
        <v/>
      </c>
      <c r="H115" s="360">
        <f>IF(AG115=301,"",AG115)</f>
        <v>169</v>
      </c>
      <c r="I115" s="360" t="str">
        <f>IF(AH115=0,"",AH115)</f>
        <v/>
      </c>
      <c r="J115" s="360">
        <f>IF(AI115=301,"",AI115)</f>
        <v>203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254</v>
      </c>
      <c r="AF115" s="367"/>
      <c r="AG115" s="366">
        <f>ABS(INDEX(AG:AG,MATCH(AG112,$AA:$AA,0)+5)+INDEX(AG:AG,MATCH(AG112,$AA:$AA,0)+6)+INDEX(AG:AG,MATCH(AG112,$AA:$AA,0)+7))</f>
        <v>169</v>
      </c>
      <c r="AH115" s="367"/>
      <c r="AI115" s="366">
        <f>ABS(INDEX(AI:AI,MATCH(AI112,$AA:$AA,0)+5)+INDEX(AI:AI,MATCH(AI112,$AA:$AA,0)+6)+INDEX(AI:AI,MATCH(AI112,$AA:$AA,0)+7))</f>
        <v>203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6"/>
        <v>Spieler 2</v>
      </c>
      <c r="C116" s="373" t="str">
        <f t="shared" si="136"/>
        <v/>
      </c>
      <c r="D116" s="360">
        <f>IF(AC116=301,"",AC116)</f>
        <v>149</v>
      </c>
      <c r="E116" s="360" t="str">
        <f>IF(AD116=0,"",AD116)</f>
        <v/>
      </c>
      <c r="F116" s="360">
        <f>IF(AE116=301,"",AE116)</f>
        <v>189</v>
      </c>
      <c r="G116" s="360" t="str">
        <f>IF(AF116=0,"",AF116)</f>
        <v/>
      </c>
      <c r="H116" s="360">
        <f>IF(AG116=301,"",AG116)</f>
        <v>152</v>
      </c>
      <c r="I116" s="360" t="str">
        <f>IF(AH116=0,"",AH116)</f>
        <v/>
      </c>
      <c r="J116" s="360">
        <f>IF(AI116=301,"",AI116)</f>
        <v>149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149</v>
      </c>
      <c r="AD116" s="365"/>
      <c r="AE116" s="364">
        <f>ABS(INDEX(AE:AE,MATCH(AE112,$AA:$AA,0)+8)+INDEX(AE:AE,MATCH(AE112,$AA:$AA,0)+9)+INDEX(AE:AE,MATCH(AE112,$AA:$AA,0)+10))</f>
        <v>189</v>
      </c>
      <c r="AF116" s="365"/>
      <c r="AG116" s="364">
        <f>ABS(INDEX(AG:AG,MATCH(AG112,$AA:$AA,0)+8)+INDEX(AG:AG,MATCH(AG112,$AA:$AA,0)+9)+INDEX(AG:AG,MATCH(AG112,$AA:$AA,0)+10))</f>
        <v>152</v>
      </c>
      <c r="AH116" s="365"/>
      <c r="AI116" s="364">
        <f>ABS(INDEX(AI:AI,MATCH(AI112,$AA:$AA,0)+8)+INDEX(AI:AI,MATCH(AI112,$AA:$AA,0)+9)+INDEX(AI:AI,MATCH(AI112,$AA:$AA,0)+10))</f>
        <v>149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6"/>
        <v>Spieler 3</v>
      </c>
      <c r="C117" s="373" t="str">
        <f t="shared" si="136"/>
        <v/>
      </c>
      <c r="D117" s="360">
        <f>IF(AC117=301,"",AC117)</f>
        <v>175</v>
      </c>
      <c r="E117" s="360" t="str">
        <f>IF(AD117=0,"",AD117)</f>
        <v/>
      </c>
      <c r="F117" s="360">
        <f>IF(AE117=301,"",AE117)</f>
        <v>216</v>
      </c>
      <c r="G117" s="360" t="str">
        <f>IF(AF117=0,"",AF117)</f>
        <v/>
      </c>
      <c r="H117" s="360">
        <f>IF(AG117=301,"",AG117)</f>
        <v>145</v>
      </c>
      <c r="I117" s="360" t="str">
        <f>IF(AH117=0,"",AH117)</f>
        <v/>
      </c>
      <c r="J117" s="360">
        <f>IF(AI117=301,"",AI117)</f>
        <v>168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175</v>
      </c>
      <c r="AD117" s="365"/>
      <c r="AE117" s="364">
        <f>ABS(INDEX(AE:AE,MATCH(AE112,$AA:$AA,0)+11)+INDEX(AE:AE,MATCH(AE112,$AA:$AA,0)+12)+INDEX(AE:AE,MATCH(AE112,$AA:$AA,0)+13))</f>
        <v>216</v>
      </c>
      <c r="AF117" s="365"/>
      <c r="AG117" s="364">
        <f>ABS(INDEX(AG:AG,MATCH(AG112,$AA:$AA,0)+11)+INDEX(AG:AG,MATCH(AG112,$AA:$AA,0)+12)+INDEX(AG:AG,MATCH(AG112,$AA:$AA,0)+13))</f>
        <v>145</v>
      </c>
      <c r="AH117" s="365"/>
      <c r="AI117" s="364">
        <f>ABS(INDEX(AI:AI,MATCH(AI112,$AA:$AA,0)+11)+INDEX(AI:AI,MATCH(AI112,$AA:$AA,0)+12)+INDEX(AI:AI,MATCH(AI112,$AA:$AA,0)+13))</f>
        <v>168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6"/>
        <v>Spieler 4</v>
      </c>
      <c r="C118" s="373" t="str">
        <f t="shared" si="136"/>
        <v/>
      </c>
      <c r="D118" s="360">
        <f>IF(AC118=301,"",AC118)</f>
        <v>176</v>
      </c>
      <c r="E118" s="360" t="str">
        <f>IF(AD118=0,"",AD118)</f>
        <v/>
      </c>
      <c r="F118" s="360">
        <f>IF(AE118=301,"",AE118)</f>
        <v>171</v>
      </c>
      <c r="G118" s="360" t="str">
        <f>IF(AF118=0,"",AF118)</f>
        <v/>
      </c>
      <c r="H118" s="360">
        <f>IF(AG118=301,"",AG118)</f>
        <v>184</v>
      </c>
      <c r="I118" s="360" t="str">
        <f>IF(AH118=0,"",AH118)</f>
        <v/>
      </c>
      <c r="J118" s="360">
        <f>IF(AI118=301,"",AI118)</f>
        <v>245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176</v>
      </c>
      <c r="AD118" s="365"/>
      <c r="AE118" s="364">
        <f>ABS(INDEX(AE:AE,MATCH(AE112,$AA:$AA,0)+14)+INDEX(AE:AE,MATCH(AE112,$AA:$AA,0)+15)+INDEX(AE:AE,MATCH(AE112,$AA:$AA,0)+16))</f>
        <v>171</v>
      </c>
      <c r="AF118" s="365"/>
      <c r="AG118" s="364">
        <f>ABS(INDEX(AG:AG,MATCH(AG112,$AA:$AA,0)+14)+INDEX(AG:AG,MATCH(AG112,$AA:$AA,0)+15)+INDEX(AG:AG,MATCH(AG112,$AA:$AA,0)+16))</f>
        <v>184</v>
      </c>
      <c r="AH118" s="365"/>
      <c r="AI118" s="364">
        <f>ABS(INDEX(AI:AI,MATCH(AI112,$AA:$AA,0)+14)+INDEX(AI:AI,MATCH(AI112,$AA:$AA,0)+15)+INDEX(AI:AI,MATCH(AI112,$AA:$AA,0)+16))</f>
        <v>245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6"/>
        <v>Gesamt</v>
      </c>
      <c r="C119" s="345" t="str">
        <f t="shared" si="136"/>
        <v/>
      </c>
      <c r="D119" s="363">
        <f>IF(AC119=1505,"",AC119)</f>
        <v>672</v>
      </c>
      <c r="E119" s="363" t="str">
        <f>IF(AD119=0,"",AD119)</f>
        <v/>
      </c>
      <c r="F119" s="363">
        <f>IF(AE119=1505,"",AE119)</f>
        <v>830</v>
      </c>
      <c r="G119" s="363" t="str">
        <f>IF(AF119=0,"",AF119)</f>
        <v/>
      </c>
      <c r="H119" s="363">
        <f>IF(AG119=1505,"",AG119)</f>
        <v>650</v>
      </c>
      <c r="I119" s="363" t="str">
        <f>IF(AH119=0,"",AH119)</f>
        <v/>
      </c>
      <c r="J119" s="363">
        <f>IF(AI119=1505,"",AI119)</f>
        <v>765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672</v>
      </c>
      <c r="AD119" s="345"/>
      <c r="AE119" s="344">
        <f>SUM(AE115:AE118)</f>
        <v>830</v>
      </c>
      <c r="AF119" s="345"/>
      <c r="AG119" s="344">
        <f>SUM(AG115:AG118)</f>
        <v>650</v>
      </c>
      <c r="AH119" s="345"/>
      <c r="AI119" s="344">
        <f>SUM(AI115:AI118)</f>
        <v>765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4</v>
      </c>
      <c r="AE124" s="65" t="s">
        <v>10</v>
      </c>
      <c r="AF124" s="44">
        <f>VLOOKUP(AA122,Schlüssel!$A$5:$DZ$14,74)</f>
        <v>11</v>
      </c>
      <c r="AG124" s="65" t="s">
        <v>10</v>
      </c>
      <c r="AH124" s="44">
        <f>VLOOKUP(AA122,Schlüssel!$A$5:$DZ$14,75)</f>
        <v>10</v>
      </c>
      <c r="AI124" s="65" t="s">
        <v>10</v>
      </c>
      <c r="AJ124" s="44">
        <f>VLOOKUP(AA122,Schlüssel!$A$5:$DZ$14,76)</f>
        <v>3</v>
      </c>
      <c r="AK124" s="65" t="s">
        <v>10</v>
      </c>
      <c r="AL124" s="44">
        <f>VLOOKUP(AA122,Schlüssel!$A$5:$DZ$14,77)</f>
        <v>5</v>
      </c>
      <c r="AM124" s="65" t="s">
        <v>10</v>
      </c>
      <c r="AN124" s="44">
        <f>VLOOKUP(AA122,Schlüssel!$A$5:$DZ$14,78)</f>
        <v>7</v>
      </c>
      <c r="AO124" s="65" t="s">
        <v>10</v>
      </c>
      <c r="AP124" s="44">
        <f>VLOOKUP(AA122,Schlüssel!$A$5:$DZ$14,79)</f>
        <v>12</v>
      </c>
      <c r="AQ124" s="65" t="s">
        <v>10</v>
      </c>
      <c r="AR124" s="44">
        <f>VLOOKUP(AA122,Schlüssel!$A$5:$DZ$14,80)</f>
        <v>9</v>
      </c>
      <c r="AS124" s="65" t="s">
        <v>10</v>
      </c>
      <c r="AT124" s="44">
        <f>VLOOKUP(AA122,Schlüssel!$A$5:$DZ$14,81)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6">
        <f>IF(AD127="","",AD127)</f>
        <v>1</v>
      </c>
      <c r="F127" s="75">
        <f t="shared" ref="F127:F140" si="137">IF(AE127=0,"",AE127)</f>
        <v>169</v>
      </c>
      <c r="G127" s="346">
        <f>IF(AF127="","",AF127)</f>
        <v>0</v>
      </c>
      <c r="H127" s="75">
        <f t="shared" ref="H127:H140" si="138">IF(AG127=0,"",AG127)</f>
        <v>167</v>
      </c>
      <c r="I127" s="346">
        <f>IF(AH127="","",AH127)</f>
        <v>0</v>
      </c>
      <c r="J127" s="75">
        <f t="shared" ref="J127:J140" si="139">IF(AI127=0,"",AI127)</f>
        <v>141</v>
      </c>
      <c r="K127" s="346">
        <f>IF(AJ127="","",AJ127)</f>
        <v>0</v>
      </c>
      <c r="L127" s="75" t="str">
        <f t="shared" ref="L127:L140" si="140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1">IF(AO127=0,"",AO127)</f>
        <v/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0</v>
      </c>
      <c r="V127" s="75">
        <f t="shared" ref="V127:V140" si="144">IF(AU127=0,"",AU127)</f>
        <v>692</v>
      </c>
      <c r="W127" s="346">
        <f>IF(AV127="","",AV127)</f>
        <v>1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692</v>
      </c>
      <c r="AV127" s="111">
        <f>SUM(AD127+AF127+AH127+AJ127+AL127+AN127+AP127+AR127+AT127)</f>
        <v>1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692</v>
      </c>
      <c r="BF127" s="215">
        <f>COUNT(BH127:BP127)</f>
        <v>4</v>
      </c>
      <c r="BG127" s="215">
        <f>COUNTIF(BH127:BP127,"&gt;0")</f>
        <v>4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215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692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3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25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3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">
      <c r="A130" s="374" t="s">
        <v>2</v>
      </c>
      <c r="B130" s="73" t="str">
        <f t="shared" si="156"/>
        <v>Boch, Manfred</v>
      </c>
      <c r="C130" s="74">
        <f t="shared" si="156"/>
        <v>7746</v>
      </c>
      <c r="D130" s="75">
        <f t="shared" si="156"/>
        <v>156</v>
      </c>
      <c r="E130" s="346">
        <f>IF(AD130="","",AD130)</f>
        <v>0</v>
      </c>
      <c r="F130" s="75">
        <f t="shared" si="137"/>
        <v>137</v>
      </c>
      <c r="G130" s="346">
        <f>IF(AF130="","",AF130)</f>
        <v>0</v>
      </c>
      <c r="H130" s="75" t="str">
        <f t="shared" si="138"/>
        <v/>
      </c>
      <c r="I130" s="346">
        <f>IF(AH130="","",AH130)</f>
        <v>0</v>
      </c>
      <c r="J130" s="75" t="str">
        <f t="shared" si="139"/>
        <v/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0</v>
      </c>
      <c r="T130" s="75" t="str">
        <f t="shared" si="143"/>
        <v/>
      </c>
      <c r="U130" s="346">
        <f>IF(AT130="","",AT130)</f>
        <v>0</v>
      </c>
      <c r="V130" s="75">
        <f t="shared" si="144"/>
        <v>293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Boch, Manfred</v>
      </c>
      <c r="AB130" s="99">
        <v>7746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293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7746</v>
      </c>
      <c r="BE130" s="213">
        <f t="shared" si="159"/>
        <v>293</v>
      </c>
      <c r="BF130" s="215">
        <f t="shared" si="160"/>
        <v>2</v>
      </c>
      <c r="BG130" s="215">
        <f t="shared" si="161"/>
        <v>2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156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3</v>
      </c>
      <c r="BW130" s="215">
        <f t="shared" si="166"/>
        <v>293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">
      <c r="A131" s="375"/>
      <c r="B131" s="76" t="str">
        <f t="shared" si="156"/>
        <v>Wieczorek, Ben</v>
      </c>
      <c r="C131" s="77">
        <f t="shared" si="156"/>
        <v>39948</v>
      </c>
      <c r="D131" s="78" t="str">
        <f t="shared" si="156"/>
        <v/>
      </c>
      <c r="E131" s="347"/>
      <c r="F131" s="78" t="str">
        <f t="shared" si="137"/>
        <v/>
      </c>
      <c r="G131" s="347"/>
      <c r="H131" s="78">
        <f t="shared" si="138"/>
        <v>136</v>
      </c>
      <c r="I131" s="347"/>
      <c r="J131" s="78">
        <f t="shared" si="139"/>
        <v>191</v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327</v>
      </c>
      <c r="W131" s="347"/>
      <c r="Z131" s="350"/>
      <c r="AA131" s="108" t="str">
        <f>IF(AB131=0,"",VLOOKUP(AB131,Starter!$A$1:$D$199,2,FALSE))</f>
        <v>Wieczorek,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327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327</v>
      </c>
      <c r="BF131" s="215">
        <f t="shared" si="160"/>
        <v>2</v>
      </c>
      <c r="BG131" s="215">
        <f t="shared" si="161"/>
        <v>2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3</v>
      </c>
      <c r="BW131" s="215">
        <f t="shared" si="166"/>
        <v>327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25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3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6">
        <f>IF(AD133="","",AD133)</f>
        <v>1</v>
      </c>
      <c r="F133" s="75">
        <f t="shared" si="137"/>
        <v>234</v>
      </c>
      <c r="G133" s="346">
        <f>IF(AF133="","",AF133)</f>
        <v>1</v>
      </c>
      <c r="H133" s="75">
        <f t="shared" si="138"/>
        <v>203</v>
      </c>
      <c r="I133" s="346">
        <f>IF(AH133="","",AH133)</f>
        <v>0</v>
      </c>
      <c r="J133" s="75">
        <f t="shared" si="139"/>
        <v>201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0</v>
      </c>
      <c r="T133" s="75" t="str">
        <f t="shared" si="143"/>
        <v/>
      </c>
      <c r="U133" s="346">
        <f>IF(AT133="","",AT133)</f>
        <v>0</v>
      </c>
      <c r="V133" s="75">
        <f t="shared" si="144"/>
        <v>853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853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853</v>
      </c>
      <c r="BF133" s="215">
        <f t="shared" si="160"/>
        <v>4</v>
      </c>
      <c r="BG133" s="215">
        <f t="shared" si="161"/>
        <v>4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3</v>
      </c>
      <c r="BW133" s="215">
        <f t="shared" si="166"/>
        <v>853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3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25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3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6">
        <f>IF(AD136="","",AD136)</f>
        <v>0</v>
      </c>
      <c r="F136" s="75">
        <f t="shared" si="137"/>
        <v>157</v>
      </c>
      <c r="G136" s="346">
        <f>IF(AF136="","",AF136)</f>
        <v>0</v>
      </c>
      <c r="H136" s="75">
        <f t="shared" si="138"/>
        <v>183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 t="str">
        <f t="shared" si="140"/>
        <v/>
      </c>
      <c r="M136" s="346">
        <f>IF(AL136="","",AL136)</f>
        <v>0</v>
      </c>
      <c r="N136" s="75" t="str">
        <f t="shared" si="157"/>
        <v/>
      </c>
      <c r="O136" s="346">
        <f>IF(AN136="","",AN136)</f>
        <v>0</v>
      </c>
      <c r="P136" s="75" t="str">
        <f t="shared" si="141"/>
        <v/>
      </c>
      <c r="Q136" s="346">
        <f>IF(AP136="","",AP136)</f>
        <v>0</v>
      </c>
      <c r="R136" s="75" t="str">
        <f t="shared" si="142"/>
        <v/>
      </c>
      <c r="S136" s="346">
        <f>IF(AR136="","",AR136)</f>
        <v>0</v>
      </c>
      <c r="T136" s="75" t="str">
        <f t="shared" si="143"/>
        <v/>
      </c>
      <c r="U136" s="346">
        <f>IF(AT136="","",AT136)</f>
        <v>0</v>
      </c>
      <c r="V136" s="75">
        <f t="shared" si="144"/>
        <v>673</v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673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673</v>
      </c>
      <c r="BF136" s="215">
        <f t="shared" si="160"/>
        <v>4</v>
      </c>
      <c r="BG136" s="215">
        <f t="shared" si="161"/>
        <v>4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183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3</v>
      </c>
      <c r="BW136" s="215">
        <f t="shared" si="166"/>
        <v>673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3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3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>
        <f t="shared" si="144"/>
        <v>2838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2838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9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9</v>
      </c>
      <c r="AW140" s="101"/>
      <c r="AX140" s="102"/>
      <c r="BA140" s="212">
        <f>+AV140</f>
        <v>9</v>
      </c>
      <c r="BB140" s="213">
        <f>+AU139</f>
        <v>2838</v>
      </c>
      <c r="BC140" s="214">
        <f>+AA122</f>
        <v>5</v>
      </c>
      <c r="BF140" s="215">
        <f>SUM(BF121:BF139)</f>
        <v>16</v>
      </c>
      <c r="BQ140" s="212">
        <f>+BB140/1000000+BA140</f>
        <v>9.0028380000000006</v>
      </c>
      <c r="BR140" s="214">
        <f>RANK(BQ140,BQ:BQ)</f>
        <v>7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68"/>
        <v/>
      </c>
      <c r="C143" s="86" t="str">
        <f t="shared" si="168"/>
        <v/>
      </c>
      <c r="D143" s="356" t="str">
        <f t="shared" si="168"/>
        <v>Schanzer Ingolstadt 1</v>
      </c>
      <c r="E143" s="357" t="str">
        <f t="shared" si="168"/>
        <v/>
      </c>
      <c r="F143" s="356" t="str">
        <f t="shared" si="168"/>
        <v>Bajuwaren München 1</v>
      </c>
      <c r="G143" s="357" t="str">
        <f t="shared" si="168"/>
        <v/>
      </c>
      <c r="H143" s="356" t="str">
        <f t="shared" si="168"/>
        <v>BK München 3</v>
      </c>
      <c r="I143" s="357" t="str">
        <f t="shared" si="168"/>
        <v/>
      </c>
      <c r="J143" s="356" t="str">
        <f t="shared" si="168"/>
        <v>BC EMAX Unterföhring 2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Bowlinghaus Bamberg 1</v>
      </c>
      <c r="O143" s="357" t="str">
        <f t="shared" si="169"/>
        <v/>
      </c>
      <c r="P143" s="356" t="str">
        <f t="shared" si="169"/>
        <v>SG Rottendorf 1</v>
      </c>
      <c r="Q143" s="357" t="str">
        <f t="shared" si="169"/>
        <v/>
      </c>
      <c r="R143" s="356" t="str">
        <f t="shared" si="169"/>
        <v>SG DJK Rimpar</v>
      </c>
      <c r="S143" s="357" t="str">
        <f t="shared" si="169"/>
        <v/>
      </c>
      <c r="T143" s="356" t="str">
        <f t="shared" si="169"/>
        <v>BC Comet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Schanzer Ingolstadt 1</v>
      </c>
      <c r="AD143" s="357"/>
      <c r="AE143" s="356" t="str">
        <f>VLOOKUP(AE142,Schlüssel!$A$5:$K$14,2)</f>
        <v>Bajuwaren München 1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Bowlinghaus Bamberg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SG DJK Rimpar</v>
      </c>
      <c r="AR143" s="357"/>
      <c r="AS143" s="356" t="str">
        <f>VLOOKUP(AS142,Schlüssel!$A$5:$K$14,2)</f>
        <v>BC Comet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148</v>
      </c>
      <c r="E145" s="360" t="str">
        <f>IF(AD145=0,"",AD145)</f>
        <v/>
      </c>
      <c r="F145" s="360">
        <f>IF(AE145=301,"",AE145)</f>
        <v>209</v>
      </c>
      <c r="G145" s="360" t="str">
        <f>IF(AF145=0,"",AF145)</f>
        <v/>
      </c>
      <c r="H145" s="360">
        <f>IF(AG145=301,"",AG145)</f>
        <v>203</v>
      </c>
      <c r="I145" s="360" t="str">
        <f>IF(AH145=0,"",AH145)</f>
        <v/>
      </c>
      <c r="J145" s="360">
        <f>IF(AI145=301,"",AI145)</f>
        <v>164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148</v>
      </c>
      <c r="AD145" s="367"/>
      <c r="AE145" s="366">
        <f>ABS(INDEX(AE:AE,MATCH(AE142,$AA:$AA,0)+5)+INDEX(AE:AE,MATCH(AE142,$AA:$AA,0)+6)+INDEX(AE:AE,MATCH(AE142,$AA:$AA,0)+7))</f>
        <v>209</v>
      </c>
      <c r="AF145" s="367"/>
      <c r="AG145" s="366">
        <f>ABS(INDEX(AG:AG,MATCH(AG142,$AA:$AA,0)+5)+INDEX(AG:AG,MATCH(AG142,$AA:$AA,0)+6)+INDEX(AG:AG,MATCH(AG142,$AA:$AA,0)+7))</f>
        <v>203</v>
      </c>
      <c r="AH145" s="367"/>
      <c r="AI145" s="366">
        <f>ABS(INDEX(AI:AI,MATCH(AI142,$AA:$AA,0)+5)+INDEX(AI:AI,MATCH(AI142,$AA:$AA,0)+6)+INDEX(AI:AI,MATCH(AI142,$AA:$AA,0)+7))</f>
        <v>164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0"/>
        <v>Spieler 2</v>
      </c>
      <c r="C146" s="373" t="str">
        <f t="shared" si="170"/>
        <v/>
      </c>
      <c r="D146" s="360">
        <f>IF(AC146=301,"",AC146)</f>
        <v>161</v>
      </c>
      <c r="E146" s="360" t="str">
        <f>IF(AD146=0,"",AD146)</f>
        <v/>
      </c>
      <c r="F146" s="360">
        <f>IF(AE146=301,"",AE146)</f>
        <v>154</v>
      </c>
      <c r="G146" s="360" t="str">
        <f>IF(AF146=0,"",AF146)</f>
        <v/>
      </c>
      <c r="H146" s="360">
        <f>IF(AG146=301,"",AG146)</f>
        <v>179</v>
      </c>
      <c r="I146" s="360" t="str">
        <f>IF(AH146=0,"",AH146)</f>
        <v/>
      </c>
      <c r="J146" s="360">
        <f>IF(AI146=301,"",AI146)</f>
        <v>169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161</v>
      </c>
      <c r="AD146" s="365"/>
      <c r="AE146" s="364">
        <f>ABS(INDEX(AE:AE,MATCH(AE142,$AA:$AA,0)+8)+INDEX(AE:AE,MATCH(AE142,$AA:$AA,0)+9)+INDEX(AE:AE,MATCH(AE142,$AA:$AA,0)+10))</f>
        <v>154</v>
      </c>
      <c r="AF146" s="365"/>
      <c r="AG146" s="364">
        <f>ABS(INDEX(AG:AG,MATCH(AG142,$AA:$AA,0)+8)+INDEX(AG:AG,MATCH(AG142,$AA:$AA,0)+9)+INDEX(AG:AG,MATCH(AG142,$AA:$AA,0)+10))</f>
        <v>179</v>
      </c>
      <c r="AH146" s="365"/>
      <c r="AI146" s="364">
        <f>ABS(INDEX(AI:AI,MATCH(AI142,$AA:$AA,0)+8)+INDEX(AI:AI,MATCH(AI142,$AA:$AA,0)+9)+INDEX(AI:AI,MATCH(AI142,$AA:$AA,0)+10))</f>
        <v>169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0"/>
        <v>Spieler 3</v>
      </c>
      <c r="C147" s="373" t="str">
        <f t="shared" si="170"/>
        <v/>
      </c>
      <c r="D147" s="360">
        <f>IF(AC147=301,"",AC147)</f>
        <v>149</v>
      </c>
      <c r="E147" s="360" t="str">
        <f>IF(AD147=0,"",AD147)</f>
        <v/>
      </c>
      <c r="F147" s="360">
        <f>IF(AE147=301,"",AE147)</f>
        <v>208</v>
      </c>
      <c r="G147" s="360" t="str">
        <f>IF(AF147=0,"",AF147)</f>
        <v/>
      </c>
      <c r="H147" s="360">
        <f>IF(AG147=301,"",AG147)</f>
        <v>246</v>
      </c>
      <c r="I147" s="360" t="str">
        <f>IF(AH147=0,"",AH147)</f>
        <v/>
      </c>
      <c r="J147" s="360">
        <f>IF(AI147=301,"",AI147)</f>
        <v>148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149</v>
      </c>
      <c r="AD147" s="365"/>
      <c r="AE147" s="364">
        <f>ABS(INDEX(AE:AE,MATCH(AE142,$AA:$AA,0)+11)+INDEX(AE:AE,MATCH(AE142,$AA:$AA,0)+12)+INDEX(AE:AE,MATCH(AE142,$AA:$AA,0)+13))</f>
        <v>208</v>
      </c>
      <c r="AF147" s="365"/>
      <c r="AG147" s="364">
        <f>ABS(INDEX(AG:AG,MATCH(AG142,$AA:$AA,0)+11)+INDEX(AG:AG,MATCH(AG142,$AA:$AA,0)+12)+INDEX(AG:AG,MATCH(AG142,$AA:$AA,0)+13))</f>
        <v>246</v>
      </c>
      <c r="AH147" s="365"/>
      <c r="AI147" s="364">
        <f>ABS(INDEX(AI:AI,MATCH(AI142,$AA:$AA,0)+11)+INDEX(AI:AI,MATCH(AI142,$AA:$AA,0)+12)+INDEX(AI:AI,MATCH(AI142,$AA:$AA,0)+13))</f>
        <v>148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0"/>
        <v>Spieler 4</v>
      </c>
      <c r="C148" s="373" t="str">
        <f t="shared" si="170"/>
        <v/>
      </c>
      <c r="D148" s="360">
        <f>IF(AC148=301,"",AC148)</f>
        <v>185</v>
      </c>
      <c r="E148" s="360" t="str">
        <f>IF(AD148=0,"",AD148)</f>
        <v/>
      </c>
      <c r="F148" s="360">
        <f>IF(AE148=301,"",AE148)</f>
        <v>236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181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185</v>
      </c>
      <c r="AD148" s="365"/>
      <c r="AE148" s="364">
        <f>ABS(INDEX(AE:AE,MATCH(AE142,$AA:$AA,0)+14)+INDEX(AE:AE,MATCH(AE142,$AA:$AA,0)+15)+INDEX(AE:AE,MATCH(AE142,$AA:$AA,0)+16))</f>
        <v>236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181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0"/>
        <v>Gesamt</v>
      </c>
      <c r="C149" s="345" t="str">
        <f t="shared" si="170"/>
        <v/>
      </c>
      <c r="D149" s="363">
        <f>IF(AC149=1505,"",AC149)</f>
        <v>643</v>
      </c>
      <c r="E149" s="363" t="str">
        <f>IF(AD149=0,"",AD149)</f>
        <v/>
      </c>
      <c r="F149" s="363">
        <f>IF(AE149=1505,"",AE149)</f>
        <v>807</v>
      </c>
      <c r="G149" s="363" t="str">
        <f>IF(AF149=0,"",AF149)</f>
        <v/>
      </c>
      <c r="H149" s="363">
        <f>IF(AG149=1505,"",AG149)</f>
        <v>818</v>
      </c>
      <c r="I149" s="363" t="str">
        <f>IF(AH149=0,"",AH149)</f>
        <v/>
      </c>
      <c r="J149" s="363">
        <f>IF(AI149=1505,"",AI149)</f>
        <v>662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643</v>
      </c>
      <c r="AD149" s="345"/>
      <c r="AE149" s="344">
        <f>SUM(AE145:AE148)</f>
        <v>807</v>
      </c>
      <c r="AF149" s="345"/>
      <c r="AG149" s="344">
        <f>SUM(AG145:AG148)</f>
        <v>818</v>
      </c>
      <c r="AH149" s="345"/>
      <c r="AI149" s="344">
        <f>SUM(AI145:AI148)</f>
        <v>662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8</v>
      </c>
      <c r="AE154" s="65" t="s">
        <v>10</v>
      </c>
      <c r="AF154" s="44">
        <f>VLOOKUP(AA152,Schlüssel!$A$5:$DZ$14,74)</f>
        <v>6</v>
      </c>
      <c r="AG154" s="65" t="s">
        <v>10</v>
      </c>
      <c r="AH154" s="44">
        <f>VLOOKUP(AA152,Schlüssel!$A$5:$DZ$14,75)</f>
        <v>12</v>
      </c>
      <c r="AI154" s="65" t="s">
        <v>10</v>
      </c>
      <c r="AJ154" s="44">
        <f>VLOOKUP(AA152,Schlüssel!$A$5:$DZ$14,76)</f>
        <v>7</v>
      </c>
      <c r="AK154" s="65" t="s">
        <v>10</v>
      </c>
      <c r="AL154" s="44">
        <f>VLOOKUP(AA152,Schlüssel!$A$5:$DZ$14,77)</f>
        <v>10</v>
      </c>
      <c r="AM154" s="65" t="s">
        <v>10</v>
      </c>
      <c r="AN154" s="44">
        <f>VLOOKUP(AA152,Schlüssel!$A$5:$DZ$14,78)</f>
        <v>4</v>
      </c>
      <c r="AO154" s="65" t="s">
        <v>10</v>
      </c>
      <c r="AP154" s="44">
        <f>VLOOKUP(AA152,Schlüssel!$A$5:$DZ$14,79)</f>
        <v>11</v>
      </c>
      <c r="AQ154" s="65" t="s">
        <v>10</v>
      </c>
      <c r="AR154" s="44">
        <f>VLOOKUP(AA152,Schlüssel!$A$5:$DZ$14,80)</f>
        <v>5</v>
      </c>
      <c r="AS154" s="65" t="s">
        <v>10</v>
      </c>
      <c r="AT154" s="44">
        <f>VLOOKUP(AA152,Schlüssel!$A$5:$DZ$14,81)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6">
        <f>IF(AD157="","",AD157)</f>
        <v>0</v>
      </c>
      <c r="F157" s="75">
        <f t="shared" ref="F157:F170" si="171">IF(AE157=0,"",AE157)</f>
        <v>168</v>
      </c>
      <c r="G157" s="346">
        <f>IF(AF157="","",AF157)</f>
        <v>1</v>
      </c>
      <c r="H157" s="75">
        <f t="shared" ref="H157:H170" si="172">IF(AG157=0,"",AG157)</f>
        <v>158</v>
      </c>
      <c r="I157" s="346">
        <f>IF(AH157="","",AH157)</f>
        <v>0</v>
      </c>
      <c r="J157" s="75">
        <f t="shared" ref="J157:J170" si="173">IF(AI157=0,"",AI157)</f>
        <v>211</v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0</v>
      </c>
      <c r="T157" s="75" t="str">
        <f t="shared" ref="T157:T170" si="177">IF(AS157=0,"",AS157)</f>
        <v/>
      </c>
      <c r="U157" s="346">
        <f>IF(AT157="","",AT157)</f>
        <v>0</v>
      </c>
      <c r="V157" s="75">
        <f t="shared" ref="V157:V170" si="178">IF(AU157=0,"",AU157)</f>
        <v>686</v>
      </c>
      <c r="W157" s="346">
        <f>IF(AV157="","",AV157)</f>
        <v>1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686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686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686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3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25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3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6">
        <f>IF(AD160="","",AD160)</f>
        <v>1</v>
      </c>
      <c r="F160" s="75">
        <f t="shared" si="171"/>
        <v>174</v>
      </c>
      <c r="G160" s="346">
        <f>IF(AF160="","",AF160)</f>
        <v>1</v>
      </c>
      <c r="H160" s="75">
        <f t="shared" si="172"/>
        <v>158</v>
      </c>
      <c r="I160" s="346">
        <f>IF(AH160="","",AH160)</f>
        <v>1</v>
      </c>
      <c r="J160" s="75">
        <f t="shared" si="173"/>
        <v>258</v>
      </c>
      <c r="K160" s="346">
        <f>IF(AJ160="","",AJ160)</f>
        <v>1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0</v>
      </c>
      <c r="R160" s="75" t="str">
        <f t="shared" si="176"/>
        <v/>
      </c>
      <c r="S160" s="346">
        <f>IF(AR160="","",AR160)</f>
        <v>0</v>
      </c>
      <c r="T160" s="75" t="str">
        <f t="shared" si="177"/>
        <v/>
      </c>
      <c r="U160" s="346">
        <f>IF(AT160="","",AT160)</f>
        <v>0</v>
      </c>
      <c r="V160" s="75">
        <f t="shared" si="178"/>
        <v>767</v>
      </c>
      <c r="W160" s="346">
        <f>IF(AV160="","",AV160)</f>
        <v>4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767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767</v>
      </c>
      <c r="BF160" s="215">
        <f t="shared" si="194"/>
        <v>4</v>
      </c>
      <c r="BG160" s="215">
        <f t="shared" si="195"/>
        <v>4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258</v>
      </c>
      <c r="BT160" s="215">
        <f t="shared" si="197"/>
        <v>258.00000016000001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767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3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25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3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">
      <c r="A163" s="374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6">
        <f>IF(AD163="","",AD163)</f>
        <v>0.5</v>
      </c>
      <c r="F163" s="75">
        <f t="shared" si="171"/>
        <v>215</v>
      </c>
      <c r="G163" s="346">
        <f>IF(AF163="","",AF163)</f>
        <v>1</v>
      </c>
      <c r="H163" s="75">
        <f t="shared" si="172"/>
        <v>152</v>
      </c>
      <c r="I163" s="346">
        <f>IF(AH163="","",AH163)</f>
        <v>0</v>
      </c>
      <c r="J163" s="75">
        <f t="shared" si="173"/>
        <v>208</v>
      </c>
      <c r="K163" s="346">
        <f>IF(AJ163="","",AJ163)</f>
        <v>1</v>
      </c>
      <c r="L163" s="75" t="str">
        <f t="shared" si="174"/>
        <v/>
      </c>
      <c r="M163" s="346">
        <f>IF(AL163="","",AL163)</f>
        <v>0</v>
      </c>
      <c r="N163" s="75" t="str">
        <f t="shared" si="191"/>
        <v/>
      </c>
      <c r="O163" s="346">
        <f>IF(AN163="","",AN163)</f>
        <v>0</v>
      </c>
      <c r="P163" s="75" t="str">
        <f t="shared" si="175"/>
        <v/>
      </c>
      <c r="Q163" s="346">
        <f>IF(AP163="","",AP163)</f>
        <v>0</v>
      </c>
      <c r="R163" s="75" t="str">
        <f t="shared" si="176"/>
        <v/>
      </c>
      <c r="S163" s="346">
        <f>IF(AR163="","",AR163)</f>
        <v>0</v>
      </c>
      <c r="T163" s="75" t="str">
        <f t="shared" si="177"/>
        <v/>
      </c>
      <c r="U163" s="346">
        <f>IF(AT163="","",AT163)</f>
        <v>0</v>
      </c>
      <c r="V163" s="75">
        <f t="shared" si="178"/>
        <v>780</v>
      </c>
      <c r="W163" s="346">
        <f>IF(AV163="","",AV163)</f>
        <v>2.5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780</v>
      </c>
      <c r="AV163" s="111">
        <f>SUM(AD163+AF163+AH163+AJ163+AL163+AN163+AP163+AR163+AT163)</f>
        <v>2.5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780</v>
      </c>
      <c r="BF163" s="215">
        <f t="shared" si="194"/>
        <v>4</v>
      </c>
      <c r="BG163" s="215">
        <f t="shared" si="195"/>
        <v>4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215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3</v>
      </c>
      <c r="BW163" s="215">
        <f t="shared" si="200"/>
        <v>780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25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3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6">
        <f>IF(AD166="","",AD166)</f>
        <v>1</v>
      </c>
      <c r="F166" s="75">
        <f t="shared" si="171"/>
        <v>232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190</v>
      </c>
      <c r="K166" s="346">
        <f>IF(AJ166="","",AJ166)</f>
        <v>1</v>
      </c>
      <c r="L166" s="75" t="str">
        <f t="shared" si="174"/>
        <v/>
      </c>
      <c r="M166" s="346">
        <f>IF(AL166="","",AL166)</f>
        <v>0</v>
      </c>
      <c r="N166" s="75" t="str">
        <f t="shared" si="191"/>
        <v/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>
        <f t="shared" si="178"/>
        <v>764</v>
      </c>
      <c r="W166" s="346">
        <f>IF(AV166="","",AV166)</f>
        <v>4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764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764</v>
      </c>
      <c r="BF166" s="215">
        <f t="shared" si="194"/>
        <v>4</v>
      </c>
      <c r="BG166" s="215">
        <f t="shared" si="195"/>
        <v>4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3</v>
      </c>
      <c r="BW166" s="215">
        <f t="shared" si="200"/>
        <v>764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3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3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>
        <f t="shared" si="178"/>
        <v>2997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2997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17.5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17.5</v>
      </c>
      <c r="AW170" s="101"/>
      <c r="AX170" s="102"/>
      <c r="BA170" s="212">
        <f>+AV170</f>
        <v>17.5</v>
      </c>
      <c r="BB170" s="213">
        <f>+AU169</f>
        <v>2997</v>
      </c>
      <c r="BC170" s="214">
        <f>+AA152</f>
        <v>6</v>
      </c>
      <c r="BF170" s="215">
        <f>SUM(BF151:BF169)</f>
        <v>16</v>
      </c>
      <c r="BQ170" s="212">
        <f>+BB170/1000000+BA170</f>
        <v>17.502997000000001</v>
      </c>
      <c r="BR170" s="214">
        <f>RANK(BQ170,BQ:BQ)</f>
        <v>2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02"/>
        <v/>
      </c>
      <c r="C173" s="86" t="str">
        <f t="shared" si="202"/>
        <v/>
      </c>
      <c r="D173" s="356" t="str">
        <f t="shared" si="202"/>
        <v>Bowlinghaus Bamberg 1</v>
      </c>
      <c r="E173" s="357" t="str">
        <f t="shared" si="202"/>
        <v/>
      </c>
      <c r="F173" s="356" t="str">
        <f t="shared" si="202"/>
        <v>High Roller Rosenheim 1</v>
      </c>
      <c r="G173" s="357" t="str">
        <f t="shared" si="202"/>
        <v/>
      </c>
      <c r="H173" s="356" t="str">
        <f t="shared" si="202"/>
        <v>BC EMAX Unterföhring 2</v>
      </c>
      <c r="I173" s="357" t="str">
        <f t="shared" si="202"/>
        <v/>
      </c>
      <c r="J173" s="356" t="str">
        <f t="shared" si="202"/>
        <v>Bajuwaren München 1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BK München 3</v>
      </c>
      <c r="O173" s="357" t="str">
        <f t="shared" si="203"/>
        <v/>
      </c>
      <c r="P173" s="356" t="str">
        <f t="shared" si="203"/>
        <v>RW Lichtenhof Stein 1</v>
      </c>
      <c r="Q173" s="357" t="str">
        <f t="shared" si="203"/>
        <v/>
      </c>
      <c r="R173" s="356" t="str">
        <f t="shared" si="203"/>
        <v>Schanzer Ingolstadt 1</v>
      </c>
      <c r="S173" s="357" t="str">
        <f t="shared" si="203"/>
        <v/>
      </c>
      <c r="T173" s="356" t="str">
        <f t="shared" si="203"/>
        <v>SG DJK Rimpar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Bowlinghaus Bamberg 1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BC EMAX Unterföhring 2</v>
      </c>
      <c r="AH173" s="357"/>
      <c r="AI173" s="356" t="str">
        <f>VLOOKUP(AI172,Schlüssel!$A$5:$K$14,2)</f>
        <v>Bajuwaren München 1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SG DJK Rimpar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160</v>
      </c>
      <c r="E175" s="360" t="str">
        <f>IF(AD175=0,"",AD175)</f>
        <v/>
      </c>
      <c r="F175" s="360">
        <f>IF(AE175=301,"",AE175)</f>
        <v>160</v>
      </c>
      <c r="G175" s="360" t="str">
        <f>IF(AF175=0,"",AF175)</f>
        <v/>
      </c>
      <c r="H175" s="360">
        <f>IF(AG175=301,"",AG175)</f>
        <v>205</v>
      </c>
      <c r="I175" s="360" t="str">
        <f>IF(AH175=0,"",AH175)</f>
        <v/>
      </c>
      <c r="J175" s="360">
        <f>IF(AI175=301,"",AI175)</f>
        <v>221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160</v>
      </c>
      <c r="AD175" s="367"/>
      <c r="AE175" s="366">
        <f>ABS(INDEX(AE:AE,MATCH(AE172,$AA:$AA,0)+5)+INDEX(AE:AE,MATCH(AE172,$AA:$AA,0)+6)+INDEX(AE:AE,MATCH(AE172,$AA:$AA,0)+7))</f>
        <v>160</v>
      </c>
      <c r="AF175" s="367"/>
      <c r="AG175" s="366">
        <f>ABS(INDEX(AG:AG,MATCH(AG172,$AA:$AA,0)+5)+INDEX(AG:AG,MATCH(AG172,$AA:$AA,0)+6)+INDEX(AG:AG,MATCH(AG172,$AA:$AA,0)+7))</f>
        <v>205</v>
      </c>
      <c r="AH175" s="367"/>
      <c r="AI175" s="366">
        <f>ABS(INDEX(AI:AI,MATCH(AI172,$AA:$AA,0)+5)+INDEX(AI:AI,MATCH(AI172,$AA:$AA,0)+6)+INDEX(AI:AI,MATCH(AI172,$AA:$AA,0)+7))</f>
        <v>221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4"/>
        <v>Spieler 2</v>
      </c>
      <c r="C176" s="373" t="str">
        <f t="shared" si="204"/>
        <v/>
      </c>
      <c r="D176" s="360">
        <f>IF(AC176=301,"",AC176)</f>
        <v>145</v>
      </c>
      <c r="E176" s="360" t="str">
        <f>IF(AD176=0,"",AD176)</f>
        <v/>
      </c>
      <c r="F176" s="360">
        <f>IF(AE176=301,"",AE176)</f>
        <v>164</v>
      </c>
      <c r="G176" s="360" t="str">
        <f>IF(AF176=0,"",AF176)</f>
        <v/>
      </c>
      <c r="H176" s="360">
        <f>IF(AG176=301,"",AG176)</f>
        <v>134</v>
      </c>
      <c r="I176" s="360" t="str">
        <f>IF(AH176=0,"",AH176)</f>
        <v/>
      </c>
      <c r="J176" s="360">
        <f>IF(AI176=301,"",AI176)</f>
        <v>191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145</v>
      </c>
      <c r="AD176" s="365"/>
      <c r="AE176" s="364">
        <f>ABS(INDEX(AE:AE,MATCH(AE172,$AA:$AA,0)+8)+INDEX(AE:AE,MATCH(AE172,$AA:$AA,0)+9)+INDEX(AE:AE,MATCH(AE172,$AA:$AA,0)+10))</f>
        <v>164</v>
      </c>
      <c r="AF176" s="365"/>
      <c r="AG176" s="364">
        <f>ABS(INDEX(AG:AG,MATCH(AG172,$AA:$AA,0)+8)+INDEX(AG:AG,MATCH(AG172,$AA:$AA,0)+9)+INDEX(AG:AG,MATCH(AG172,$AA:$AA,0)+10))</f>
        <v>134</v>
      </c>
      <c r="AH176" s="365"/>
      <c r="AI176" s="364">
        <f>ABS(INDEX(AI:AI,MATCH(AI172,$AA:$AA,0)+8)+INDEX(AI:AI,MATCH(AI172,$AA:$AA,0)+9)+INDEX(AI:AI,MATCH(AI172,$AA:$AA,0)+10))</f>
        <v>191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4"/>
        <v>Spieler 3</v>
      </c>
      <c r="C177" s="373" t="str">
        <f t="shared" si="204"/>
        <v/>
      </c>
      <c r="D177" s="360">
        <f>IF(AC177=301,"",AC177)</f>
        <v>205</v>
      </c>
      <c r="E177" s="360" t="str">
        <f>IF(AD177=0,"",AD177)</f>
        <v/>
      </c>
      <c r="F177" s="360">
        <f>IF(AE177=301,"",AE177)</f>
        <v>181</v>
      </c>
      <c r="G177" s="360" t="str">
        <f>IF(AF177=0,"",AF177)</f>
        <v/>
      </c>
      <c r="H177" s="360">
        <f>IF(AG177=301,"",AG177)</f>
        <v>161</v>
      </c>
      <c r="I177" s="360" t="str">
        <f>IF(AH177=0,"",AH177)</f>
        <v/>
      </c>
      <c r="J177" s="360">
        <f>IF(AI177=301,"",AI177)</f>
        <v>170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205</v>
      </c>
      <c r="AD177" s="365"/>
      <c r="AE177" s="364">
        <f>ABS(INDEX(AE:AE,MATCH(AE172,$AA:$AA,0)+11)+INDEX(AE:AE,MATCH(AE172,$AA:$AA,0)+12)+INDEX(AE:AE,MATCH(AE172,$AA:$AA,0)+13))</f>
        <v>181</v>
      </c>
      <c r="AF177" s="365"/>
      <c r="AG177" s="364">
        <f>ABS(INDEX(AG:AG,MATCH(AG172,$AA:$AA,0)+11)+INDEX(AG:AG,MATCH(AG172,$AA:$AA,0)+12)+INDEX(AG:AG,MATCH(AG172,$AA:$AA,0)+13))</f>
        <v>161</v>
      </c>
      <c r="AH177" s="365"/>
      <c r="AI177" s="364">
        <f>ABS(INDEX(AI:AI,MATCH(AI172,$AA:$AA,0)+11)+INDEX(AI:AI,MATCH(AI172,$AA:$AA,0)+12)+INDEX(AI:AI,MATCH(AI172,$AA:$AA,0)+13))</f>
        <v>170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4"/>
        <v>Spieler 4</v>
      </c>
      <c r="C178" s="373" t="str">
        <f t="shared" si="204"/>
        <v/>
      </c>
      <c r="D178" s="360">
        <f>IF(AC178=301,"",AC178)</f>
        <v>136</v>
      </c>
      <c r="E178" s="360" t="str">
        <f>IF(AD178=0,"",AD178)</f>
        <v/>
      </c>
      <c r="F178" s="360">
        <f>IF(AE178=301,"",AE178)</f>
        <v>159</v>
      </c>
      <c r="G178" s="360" t="str">
        <f>IF(AF178=0,"",AF178)</f>
        <v/>
      </c>
      <c r="H178" s="360">
        <f>IF(AG178=301,"",AG178)</f>
        <v>169</v>
      </c>
      <c r="I178" s="360" t="str">
        <f>IF(AH178=0,"",AH178)</f>
        <v/>
      </c>
      <c r="J178" s="360">
        <f>IF(AI178=301,"",AI178)</f>
        <v>185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136</v>
      </c>
      <c r="AD178" s="365"/>
      <c r="AE178" s="364">
        <f>ABS(INDEX(AE:AE,MATCH(AE172,$AA:$AA,0)+14)+INDEX(AE:AE,MATCH(AE172,$AA:$AA,0)+15)+INDEX(AE:AE,MATCH(AE172,$AA:$AA,0)+16))</f>
        <v>159</v>
      </c>
      <c r="AF178" s="365"/>
      <c r="AG178" s="364">
        <f>ABS(INDEX(AG:AG,MATCH(AG172,$AA:$AA,0)+14)+INDEX(AG:AG,MATCH(AG172,$AA:$AA,0)+15)+INDEX(AG:AG,MATCH(AG172,$AA:$AA,0)+16))</f>
        <v>169</v>
      </c>
      <c r="AH178" s="365"/>
      <c r="AI178" s="364">
        <f>ABS(INDEX(AI:AI,MATCH(AI172,$AA:$AA,0)+14)+INDEX(AI:AI,MATCH(AI172,$AA:$AA,0)+15)+INDEX(AI:AI,MATCH(AI172,$AA:$AA,0)+16))</f>
        <v>185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4"/>
        <v>Gesamt</v>
      </c>
      <c r="C179" s="345" t="str">
        <f t="shared" si="204"/>
        <v/>
      </c>
      <c r="D179" s="363">
        <f>IF(AC179=1505,"",AC179)</f>
        <v>646</v>
      </c>
      <c r="E179" s="363" t="str">
        <f>IF(AD179=0,"",AD179)</f>
        <v/>
      </c>
      <c r="F179" s="363">
        <f>IF(AE179=1505,"",AE179)</f>
        <v>664</v>
      </c>
      <c r="G179" s="363" t="str">
        <f>IF(AF179=0,"",AF179)</f>
        <v/>
      </c>
      <c r="H179" s="363">
        <f>IF(AG179=1505,"",AG179)</f>
        <v>669</v>
      </c>
      <c r="I179" s="363" t="str">
        <f>IF(AH179=0,"",AH179)</f>
        <v/>
      </c>
      <c r="J179" s="363">
        <f>IF(AI179=1505,"",AI179)</f>
        <v>767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646</v>
      </c>
      <c r="AD179" s="345"/>
      <c r="AE179" s="344">
        <f>SUM(AE175:AE178)</f>
        <v>664</v>
      </c>
      <c r="AF179" s="345"/>
      <c r="AG179" s="344">
        <f>SUM(AG175:AG178)</f>
        <v>669</v>
      </c>
      <c r="AH179" s="345"/>
      <c r="AI179" s="344">
        <f>SUM(AI175:AI178)</f>
        <v>767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3</v>
      </c>
      <c r="AE184" s="65" t="s">
        <v>10</v>
      </c>
      <c r="AF184" s="44">
        <f>VLOOKUP(AA182,Schlüssel!$A$5:$DZ$14,74)</f>
        <v>9</v>
      </c>
      <c r="AG184" s="65" t="s">
        <v>10</v>
      </c>
      <c r="AH184" s="44">
        <f>VLOOKUP(AA182,Schlüssel!$A$5:$DZ$14,75)</f>
        <v>8</v>
      </c>
      <c r="AI184" s="65" t="s">
        <v>10</v>
      </c>
      <c r="AJ184" s="44">
        <f>VLOOKUP(AA182,Schlüssel!$A$5:$DZ$14,76)</f>
        <v>5</v>
      </c>
      <c r="AK184" s="65" t="s">
        <v>10</v>
      </c>
      <c r="AL184" s="44">
        <f>VLOOKUP(AA182,Schlüssel!$A$5:$DZ$14,77)</f>
        <v>4</v>
      </c>
      <c r="AM184" s="65" t="s">
        <v>10</v>
      </c>
      <c r="AN184" s="44">
        <f>VLOOKUP(AA182,Schlüssel!$A$5:$DZ$14,78)</f>
        <v>11</v>
      </c>
      <c r="AO184" s="65" t="s">
        <v>10</v>
      </c>
      <c r="AP184" s="44">
        <f>VLOOKUP(AA182,Schlüssel!$A$5:$DZ$14,79)</f>
        <v>7</v>
      </c>
      <c r="AQ184" s="65" t="s">
        <v>10</v>
      </c>
      <c r="AR184" s="44">
        <f>VLOOKUP(AA182,Schlüssel!$A$5:$DZ$14,80)</f>
        <v>6</v>
      </c>
      <c r="AS184" s="65" t="s">
        <v>10</v>
      </c>
      <c r="AT184" s="44">
        <f>VLOOKUP(AA182,Schlüssel!$A$5:$DZ$14,81)</f>
        <v>10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6">
        <f>IF(AD187="","",AD187)</f>
        <v>0</v>
      </c>
      <c r="F187" s="75">
        <f t="shared" ref="F187:F200" si="205">IF(AE187=0,"",AE187)</f>
        <v>161</v>
      </c>
      <c r="G187" s="346">
        <f>IF(AF187="","",AF187)</f>
        <v>0</v>
      </c>
      <c r="H187" s="75">
        <f t="shared" ref="H187:H200" si="206">IF(AG187=0,"",AG187)</f>
        <v>152</v>
      </c>
      <c r="I187" s="346">
        <f>IF(AH187="","",AH187)</f>
        <v>0</v>
      </c>
      <c r="J187" s="75">
        <f t="shared" ref="J187:J200" si="207">IF(AI187=0,"",AI187)</f>
        <v>120</v>
      </c>
      <c r="K187" s="346">
        <f>IF(AJ187="","",AJ187)</f>
        <v>0</v>
      </c>
      <c r="L187" s="75" t="str">
        <f t="shared" ref="L187:L200" si="208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09">IF(AO187=0,"",AO187)</f>
        <v/>
      </c>
      <c r="Q187" s="346">
        <f>IF(AP187="","",AP187)</f>
        <v>0</v>
      </c>
      <c r="R187" s="75" t="str">
        <f t="shared" ref="R187:R200" si="210">IF(AQ187=0,"",AQ187)</f>
        <v/>
      </c>
      <c r="S187" s="346">
        <f>IF(AR187="","",AR187)</f>
        <v>0</v>
      </c>
      <c r="T187" s="75" t="str">
        <f t="shared" ref="T187:T200" si="211">IF(AS187=0,"",AS187)</f>
        <v/>
      </c>
      <c r="U187" s="346">
        <f>IF(AT187="","",AT187)</f>
        <v>0</v>
      </c>
      <c r="V187" s="75">
        <f t="shared" ref="V187:V200" si="212">IF(AU187=0,"",AU187)</f>
        <v>581</v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581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581</v>
      </c>
      <c r="BF187" s="215">
        <f>COUNT(BH187:BP187)</f>
        <v>4</v>
      </c>
      <c r="BG187" s="215">
        <f>COUNTIF(BH187:BP187,"&gt;0")</f>
        <v>4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161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581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3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25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3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6">
        <f>IF(AD190="","",AD190)</f>
        <v>1</v>
      </c>
      <c r="F190" s="75">
        <f t="shared" si="205"/>
        <v>150</v>
      </c>
      <c r="G190" s="346">
        <f>IF(AF190="","",AF190)</f>
        <v>0</v>
      </c>
      <c r="H190" s="75">
        <f t="shared" si="206"/>
        <v>137</v>
      </c>
      <c r="I190" s="346">
        <f>IF(AH190="","",AH190)</f>
        <v>0</v>
      </c>
      <c r="J190" s="75">
        <f t="shared" si="207"/>
        <v>167</v>
      </c>
      <c r="K190" s="346">
        <f>IF(AJ190="","",AJ190)</f>
        <v>0</v>
      </c>
      <c r="L190" s="75" t="str">
        <f t="shared" si="208"/>
        <v/>
      </c>
      <c r="M190" s="346">
        <f>IF(AL190="","",AL190)</f>
        <v>0</v>
      </c>
      <c r="N190" s="75" t="str">
        <f t="shared" si="225"/>
        <v/>
      </c>
      <c r="O190" s="346">
        <f>IF(AN190="","",AN190)</f>
        <v>0</v>
      </c>
      <c r="P190" s="75" t="str">
        <f t="shared" si="209"/>
        <v/>
      </c>
      <c r="Q190" s="346">
        <f>IF(AP190="","",AP190)</f>
        <v>0</v>
      </c>
      <c r="R190" s="75" t="str">
        <f t="shared" si="210"/>
        <v/>
      </c>
      <c r="S190" s="346">
        <f>IF(AR190="","",AR190)</f>
        <v>0</v>
      </c>
      <c r="T190" s="75" t="str">
        <f t="shared" si="211"/>
        <v/>
      </c>
      <c r="U190" s="346">
        <f>IF(AT190="","",AT190)</f>
        <v>0</v>
      </c>
      <c r="V190" s="75">
        <f t="shared" si="212"/>
        <v>615</v>
      </c>
      <c r="W190" s="346">
        <f>IF(AV190="","",AV190)</f>
        <v>1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615</v>
      </c>
      <c r="AV190" s="111">
        <f>SUM(AD190+AF190+AH190+AJ190+AL190+AN190+AP190+AR190+AT190)</f>
        <v>1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615</v>
      </c>
      <c r="BF190" s="215">
        <f t="shared" si="228"/>
        <v>4</v>
      </c>
      <c r="BG190" s="215">
        <f t="shared" si="229"/>
        <v>4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167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3</v>
      </c>
      <c r="BW190" s="215">
        <f t="shared" si="234"/>
        <v>615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3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25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6">
        <f>IF(AD193="","",AD193)</f>
        <v>0</v>
      </c>
      <c r="F193" s="75">
        <f t="shared" si="205"/>
        <v>202</v>
      </c>
      <c r="G193" s="346">
        <f>IF(AF193="","",AF193)</f>
        <v>1</v>
      </c>
      <c r="H193" s="75">
        <f t="shared" si="206"/>
        <v>157</v>
      </c>
      <c r="I193" s="346">
        <f>IF(AH193="","",AH193)</f>
        <v>0</v>
      </c>
      <c r="J193" s="75">
        <f t="shared" si="207"/>
        <v>170</v>
      </c>
      <c r="K193" s="346">
        <f>IF(AJ193="","",AJ193)</f>
        <v>0</v>
      </c>
      <c r="L193" s="75" t="str">
        <f t="shared" si="208"/>
        <v/>
      </c>
      <c r="M193" s="346">
        <f>IF(AL193="","",AL193)</f>
        <v>0</v>
      </c>
      <c r="N193" s="75" t="str">
        <f t="shared" si="225"/>
        <v/>
      </c>
      <c r="O193" s="346">
        <f>IF(AN193="","",AN193)</f>
        <v>0</v>
      </c>
      <c r="P193" s="75" t="str">
        <f t="shared" si="209"/>
        <v/>
      </c>
      <c r="Q193" s="346">
        <f>IF(AP193="","",AP193)</f>
        <v>0</v>
      </c>
      <c r="R193" s="75" t="str">
        <f t="shared" si="210"/>
        <v/>
      </c>
      <c r="S193" s="346">
        <f>IF(AR193="","",AR193)</f>
        <v>0</v>
      </c>
      <c r="T193" s="75" t="str">
        <f t="shared" si="211"/>
        <v/>
      </c>
      <c r="U193" s="346">
        <f>IF(AT193="","",AT193)</f>
        <v>0</v>
      </c>
      <c r="V193" s="75">
        <f t="shared" si="212"/>
        <v>678</v>
      </c>
      <c r="W193" s="346">
        <f>IF(AV193="","",AV193)</f>
        <v>1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678</v>
      </c>
      <c r="AV193" s="111">
        <f>SUM(AD193+AF193+AH193+AJ193+AL193+AN193+AP193+AR193+AT193)</f>
        <v>1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678</v>
      </c>
      <c r="BF193" s="215">
        <f t="shared" si="228"/>
        <v>4</v>
      </c>
      <c r="BG193" s="215">
        <f t="shared" si="229"/>
        <v>4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202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3</v>
      </c>
      <c r="BW193" s="215">
        <f t="shared" si="234"/>
        <v>678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3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25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3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6">
        <f>IF(AD196="","",AD196)</f>
        <v>1</v>
      </c>
      <c r="F196" s="75">
        <f t="shared" si="205"/>
        <v>234</v>
      </c>
      <c r="G196" s="346">
        <f>IF(AF196="","",AF196)</f>
        <v>1</v>
      </c>
      <c r="H196" s="75">
        <f t="shared" si="206"/>
        <v>202</v>
      </c>
      <c r="I196" s="346">
        <f>IF(AH196="","",AH196)</f>
        <v>0</v>
      </c>
      <c r="J196" s="75">
        <f t="shared" si="207"/>
        <v>180</v>
      </c>
      <c r="K196" s="346">
        <f>IF(AJ196="","",AJ196)</f>
        <v>1</v>
      </c>
      <c r="L196" s="75" t="str">
        <f t="shared" si="208"/>
        <v/>
      </c>
      <c r="M196" s="346">
        <f>IF(AL196="","",AL196)</f>
        <v>0</v>
      </c>
      <c r="N196" s="75" t="str">
        <f t="shared" si="225"/>
        <v/>
      </c>
      <c r="O196" s="346">
        <f>IF(AN196="","",AN196)</f>
        <v>0</v>
      </c>
      <c r="P196" s="75" t="str">
        <f t="shared" si="209"/>
        <v/>
      </c>
      <c r="Q196" s="346">
        <f>IF(AP196="","",AP196)</f>
        <v>0</v>
      </c>
      <c r="R196" s="75" t="str">
        <f t="shared" si="210"/>
        <v/>
      </c>
      <c r="S196" s="346">
        <f>IF(AR196="","",AR196)</f>
        <v>0</v>
      </c>
      <c r="T196" s="75" t="str">
        <f t="shared" si="211"/>
        <v/>
      </c>
      <c r="U196" s="346">
        <f>IF(AT196="","",AT196)</f>
        <v>0</v>
      </c>
      <c r="V196" s="75">
        <f t="shared" si="212"/>
        <v>801</v>
      </c>
      <c r="W196" s="346">
        <f>IF(AV196="","",AV196)</f>
        <v>3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801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801</v>
      </c>
      <c r="BF196" s="215">
        <f t="shared" si="228"/>
        <v>4</v>
      </c>
      <c r="BG196" s="215">
        <f t="shared" si="229"/>
        <v>4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3</v>
      </c>
      <c r="BW196" s="215">
        <f t="shared" si="234"/>
        <v>801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3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3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>
        <f t="shared" si="212"/>
        <v>2675</v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2675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5</v>
      </c>
      <c r="AW200" s="101"/>
      <c r="AX200" s="102"/>
      <c r="BA200" s="212">
        <f>+AV200</f>
        <v>5</v>
      </c>
      <c r="BB200" s="213">
        <f>+AU199</f>
        <v>2675</v>
      </c>
      <c r="BC200" s="214">
        <f>+AA182</f>
        <v>7</v>
      </c>
      <c r="BF200" s="215">
        <f>SUM(BF181:BF199)</f>
        <v>16</v>
      </c>
      <c r="BQ200" s="212">
        <f>+BB200/1000000+BA200</f>
        <v>5.002675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36"/>
        <v/>
      </c>
      <c r="C203" s="86" t="str">
        <f t="shared" si="236"/>
        <v/>
      </c>
      <c r="D203" s="356" t="str">
        <f t="shared" si="236"/>
        <v>RW Lichtenhof Stein 1</v>
      </c>
      <c r="E203" s="357" t="str">
        <f t="shared" si="236"/>
        <v/>
      </c>
      <c r="F203" s="356" t="str">
        <f t="shared" si="236"/>
        <v>BC EMAX Unterföhring 2</v>
      </c>
      <c r="G203" s="357" t="str">
        <f t="shared" si="236"/>
        <v/>
      </c>
      <c r="H203" s="356" t="str">
        <f t="shared" si="236"/>
        <v>BC Comet Nürnberg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SG DJK Rimpar</v>
      </c>
      <c r="O203" s="357" t="str">
        <f t="shared" si="237"/>
        <v/>
      </c>
      <c r="P203" s="356" t="str">
        <f t="shared" si="237"/>
        <v>High Roller Rosenheim 1</v>
      </c>
      <c r="Q203" s="357" t="str">
        <f t="shared" si="237"/>
        <v/>
      </c>
      <c r="R203" s="356" t="str">
        <f t="shared" si="237"/>
        <v>SG Rottendorf 1</v>
      </c>
      <c r="S203" s="357" t="str">
        <f t="shared" si="237"/>
        <v/>
      </c>
      <c r="T203" s="356" t="str">
        <f t="shared" si="237"/>
        <v>Bowlinghaus Bamberg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Stein 1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BC Comet Nürnberg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Bowlinghaus Bamberg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215</v>
      </c>
      <c r="E205" s="360" t="str">
        <f>IF(AD205=0,"",AD205)</f>
        <v/>
      </c>
      <c r="F205" s="360">
        <f>IF(AE205=301,"",AE205)</f>
        <v>214</v>
      </c>
      <c r="G205" s="360" t="str">
        <f>IF(AF205=0,"",AF205)</f>
        <v/>
      </c>
      <c r="H205" s="360">
        <f>IF(AG205=301,"",AG205)</f>
        <v>164</v>
      </c>
      <c r="I205" s="360" t="str">
        <f>IF(AH205=0,"",AH205)</f>
        <v/>
      </c>
      <c r="J205" s="360">
        <f>IF(AI205=301,"",AI205)</f>
        <v>246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215</v>
      </c>
      <c r="AD205" s="367"/>
      <c r="AE205" s="366">
        <f>ABS(INDEX(AE:AE,MATCH(AE202,$AA:$AA,0)+5)+INDEX(AE:AE,MATCH(AE202,$AA:$AA,0)+6)+INDEX(AE:AE,MATCH(AE202,$AA:$AA,0)+7))</f>
        <v>214</v>
      </c>
      <c r="AF205" s="367"/>
      <c r="AG205" s="366">
        <f>ABS(INDEX(AG:AG,MATCH(AG202,$AA:$AA,0)+5)+INDEX(AG:AG,MATCH(AG202,$AA:$AA,0)+6)+INDEX(AG:AG,MATCH(AG202,$AA:$AA,0)+7))</f>
        <v>164</v>
      </c>
      <c r="AH205" s="367"/>
      <c r="AI205" s="366">
        <f>ABS(INDEX(AI:AI,MATCH(AI202,$AA:$AA,0)+5)+INDEX(AI:AI,MATCH(AI202,$AA:$AA,0)+6)+INDEX(AI:AI,MATCH(AI202,$AA:$AA,0)+7))</f>
        <v>246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38"/>
        <v>Spieler 2</v>
      </c>
      <c r="C206" s="373" t="str">
        <f t="shared" si="238"/>
        <v/>
      </c>
      <c r="D206" s="360">
        <f>IF(AC206=301,"",AC206)</f>
        <v>156</v>
      </c>
      <c r="E206" s="360" t="str">
        <f>IF(AD206=0,"",AD206)</f>
        <v/>
      </c>
      <c r="F206" s="360">
        <f>IF(AE206=301,"",AE206)</f>
        <v>181</v>
      </c>
      <c r="G206" s="360" t="str">
        <f>IF(AF206=0,"",AF206)</f>
        <v/>
      </c>
      <c r="H206" s="360">
        <f>IF(AG206=301,"",AG206)</f>
        <v>175</v>
      </c>
      <c r="I206" s="360" t="str">
        <f>IF(AH206=0,"",AH206)</f>
        <v/>
      </c>
      <c r="J206" s="360">
        <f>IF(AI206=301,"",AI206)</f>
        <v>231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156</v>
      </c>
      <c r="AD206" s="365"/>
      <c r="AE206" s="364">
        <f>ABS(INDEX(AE:AE,MATCH(AE202,$AA:$AA,0)+8)+INDEX(AE:AE,MATCH(AE202,$AA:$AA,0)+9)+INDEX(AE:AE,MATCH(AE202,$AA:$AA,0)+10))</f>
        <v>181</v>
      </c>
      <c r="AF206" s="365"/>
      <c r="AG206" s="364">
        <f>ABS(INDEX(AG:AG,MATCH(AG202,$AA:$AA,0)+8)+INDEX(AG:AG,MATCH(AG202,$AA:$AA,0)+9)+INDEX(AG:AG,MATCH(AG202,$AA:$AA,0)+10))</f>
        <v>175</v>
      </c>
      <c r="AH206" s="365"/>
      <c r="AI206" s="364">
        <f>ABS(INDEX(AI:AI,MATCH(AI202,$AA:$AA,0)+8)+INDEX(AI:AI,MATCH(AI202,$AA:$AA,0)+9)+INDEX(AI:AI,MATCH(AI202,$AA:$AA,0)+10))</f>
        <v>231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38"/>
        <v>Spieler 3</v>
      </c>
      <c r="C207" s="373" t="str">
        <f t="shared" si="238"/>
        <v/>
      </c>
      <c r="D207" s="360">
        <f>IF(AC207=301,"",AC207)</f>
        <v>215</v>
      </c>
      <c r="E207" s="360" t="str">
        <f>IF(AD207=0,"",AD207)</f>
        <v/>
      </c>
      <c r="F207" s="360">
        <f>IF(AE207=301,"",AE207)</f>
        <v>158</v>
      </c>
      <c r="G207" s="360" t="str">
        <f>IF(AF207=0,"",AF207)</f>
        <v/>
      </c>
      <c r="H207" s="360">
        <f>IF(AG207=301,"",AG207)</f>
        <v>201</v>
      </c>
      <c r="I207" s="360" t="str">
        <f>IF(AH207=0,"",AH207)</f>
        <v/>
      </c>
      <c r="J207" s="360">
        <f>IF(AI207=301,"",AI207)</f>
        <v>177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215</v>
      </c>
      <c r="AD207" s="365"/>
      <c r="AE207" s="364">
        <f>ABS(INDEX(AE:AE,MATCH(AE202,$AA:$AA,0)+11)+INDEX(AE:AE,MATCH(AE202,$AA:$AA,0)+12)+INDEX(AE:AE,MATCH(AE202,$AA:$AA,0)+13))</f>
        <v>158</v>
      </c>
      <c r="AF207" s="365"/>
      <c r="AG207" s="364">
        <f>ABS(INDEX(AG:AG,MATCH(AG202,$AA:$AA,0)+11)+INDEX(AG:AG,MATCH(AG202,$AA:$AA,0)+12)+INDEX(AG:AG,MATCH(AG202,$AA:$AA,0)+13))</f>
        <v>201</v>
      </c>
      <c r="AH207" s="365"/>
      <c r="AI207" s="364">
        <f>ABS(INDEX(AI:AI,MATCH(AI202,$AA:$AA,0)+11)+INDEX(AI:AI,MATCH(AI202,$AA:$AA,0)+12)+INDEX(AI:AI,MATCH(AI202,$AA:$AA,0)+13))</f>
        <v>177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38"/>
        <v>Spieler 4</v>
      </c>
      <c r="C208" s="373" t="str">
        <f t="shared" si="238"/>
        <v/>
      </c>
      <c r="D208" s="360">
        <f>IF(AC208=301,"",AC208)</f>
        <v>159</v>
      </c>
      <c r="E208" s="360" t="str">
        <f>IF(AD208=0,"",AD208)</f>
        <v/>
      </c>
      <c r="F208" s="360">
        <f>IF(AE208=301,"",AE208)</f>
        <v>221</v>
      </c>
      <c r="G208" s="360" t="str">
        <f>IF(AF208=0,"",AF208)</f>
        <v/>
      </c>
      <c r="H208" s="360">
        <f>IF(AG208=301,"",AG208)</f>
        <v>206</v>
      </c>
      <c r="I208" s="360" t="str">
        <f>IF(AH208=0,"",AH208)</f>
        <v/>
      </c>
      <c r="J208" s="360">
        <f>IF(AI208=301,"",AI208)</f>
        <v>178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159</v>
      </c>
      <c r="AD208" s="365"/>
      <c r="AE208" s="364">
        <f>ABS(INDEX(AE:AE,MATCH(AE202,$AA:$AA,0)+14)+INDEX(AE:AE,MATCH(AE202,$AA:$AA,0)+15)+INDEX(AE:AE,MATCH(AE202,$AA:$AA,0)+16))</f>
        <v>221</v>
      </c>
      <c r="AF208" s="365"/>
      <c r="AG208" s="364">
        <f>ABS(INDEX(AG:AG,MATCH(AG202,$AA:$AA,0)+14)+INDEX(AG:AG,MATCH(AG202,$AA:$AA,0)+15)+INDEX(AG:AG,MATCH(AG202,$AA:$AA,0)+16))</f>
        <v>206</v>
      </c>
      <c r="AH208" s="365"/>
      <c r="AI208" s="364">
        <f>ABS(INDEX(AI:AI,MATCH(AI202,$AA:$AA,0)+14)+INDEX(AI:AI,MATCH(AI202,$AA:$AA,0)+15)+INDEX(AI:AI,MATCH(AI202,$AA:$AA,0)+16))</f>
        <v>178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38"/>
        <v>Gesamt</v>
      </c>
      <c r="C209" s="345" t="str">
        <f t="shared" si="238"/>
        <v/>
      </c>
      <c r="D209" s="363">
        <f>IF(AC209=1505,"",AC209)</f>
        <v>745</v>
      </c>
      <c r="E209" s="363" t="str">
        <f>IF(AD209=0,"",AD209)</f>
        <v/>
      </c>
      <c r="F209" s="363">
        <f>IF(AE209=1505,"",AE209)</f>
        <v>774</v>
      </c>
      <c r="G209" s="363" t="str">
        <f>IF(AF209=0,"",AF209)</f>
        <v/>
      </c>
      <c r="H209" s="363">
        <f>IF(AG209=1505,"",AG209)</f>
        <v>746</v>
      </c>
      <c r="I209" s="363" t="str">
        <f>IF(AH209=0,"",AH209)</f>
        <v/>
      </c>
      <c r="J209" s="363">
        <f>IF(AI209=1505,"",AI209)</f>
        <v>832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745</v>
      </c>
      <c r="AD209" s="345"/>
      <c r="AE209" s="344">
        <f>SUM(AE205:AE208)</f>
        <v>774</v>
      </c>
      <c r="AF209" s="345"/>
      <c r="AG209" s="344">
        <f>SUM(AG205:AG208)</f>
        <v>746</v>
      </c>
      <c r="AH209" s="345"/>
      <c r="AI209" s="344">
        <f>SUM(AI205:AI208)</f>
        <v>832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6</v>
      </c>
      <c r="AE214" s="65" t="s">
        <v>10</v>
      </c>
      <c r="AF214" s="44">
        <f>VLOOKUP(AA212,Schlüssel!$A$5:$DZ$14,74)</f>
        <v>10</v>
      </c>
      <c r="AG214" s="65" t="s">
        <v>10</v>
      </c>
      <c r="AH214" s="44">
        <f>VLOOKUP(AA212,Schlüssel!$A$5:$DZ$14,75)</f>
        <v>11</v>
      </c>
      <c r="AI214" s="65" t="s">
        <v>10</v>
      </c>
      <c r="AJ214" s="44">
        <f>VLOOKUP(AA212,Schlüssel!$A$5:$DZ$14,76)</f>
        <v>4</v>
      </c>
      <c r="AK214" s="65" t="s">
        <v>10</v>
      </c>
      <c r="AL214" s="44">
        <f>VLOOKUP(AA212,Schlüssel!$A$5:$DZ$14,77)</f>
        <v>7</v>
      </c>
      <c r="AM214" s="65" t="s">
        <v>10</v>
      </c>
      <c r="AN214" s="44">
        <f>VLOOKUP(AA212,Schlüssel!$A$5:$DZ$14,78)</f>
        <v>9</v>
      </c>
      <c r="AO214" s="65" t="s">
        <v>10</v>
      </c>
      <c r="AP214" s="44">
        <f>VLOOKUP(AA212,Schlüssel!$A$5:$DZ$14,79)</f>
        <v>3</v>
      </c>
      <c r="AQ214" s="65" t="s">
        <v>10</v>
      </c>
      <c r="AR214" s="44">
        <f>VLOOKUP(AA212,Schlüssel!$A$5:$DZ$14,80)</f>
        <v>12</v>
      </c>
      <c r="AS214" s="65" t="s">
        <v>10</v>
      </c>
      <c r="AT214" s="44">
        <f>VLOOKUP(AA212,Schlüssel!$A$5:$DZ$14,81)</f>
        <v>8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6">
        <f>IF(AD217="","",AD217)</f>
        <v>1</v>
      </c>
      <c r="F217" s="75">
        <f t="shared" ref="F217:F230" si="239">IF(AE217=0,"",AE217)</f>
        <v>214</v>
      </c>
      <c r="G217" s="346">
        <f>IF(AF217="","",AF217)</f>
        <v>1</v>
      </c>
      <c r="H217" s="75">
        <f t="shared" ref="H217:H230" si="240">IF(AG217=0,"",AG217)</f>
        <v>205</v>
      </c>
      <c r="I217" s="346">
        <f>IF(AH217="","",AH217)</f>
        <v>1</v>
      </c>
      <c r="J217" s="75">
        <f t="shared" ref="J217:J230" si="241">IF(AI217=0,"",AI217)</f>
        <v>164</v>
      </c>
      <c r="K217" s="346">
        <f>IF(AJ217="","",AJ217)</f>
        <v>1</v>
      </c>
      <c r="L217" s="75" t="str">
        <f t="shared" ref="L217:L230" si="242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>
        <f t="shared" ref="V217:V230" si="246">IF(AU217=0,"",AU217)</f>
        <v>809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809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809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809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">
      <c r="A218" s="375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 t="str">
        <f t="shared" si="243"/>
        <v/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 t="str">
        <f t="shared" si="246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3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25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3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181</v>
      </c>
      <c r="G220" s="346">
        <f>IF(AF220="","",AF220)</f>
        <v>1</v>
      </c>
      <c r="H220" s="75" t="str">
        <f t="shared" si="240"/>
        <v/>
      </c>
      <c r="I220" s="346">
        <f>IF(AH220="","",AH220)</f>
        <v>0</v>
      </c>
      <c r="J220" s="75" t="str">
        <f t="shared" si="241"/>
        <v/>
      </c>
      <c r="K220" s="346">
        <f>IF(AJ220="","",AJ220)</f>
        <v>0</v>
      </c>
      <c r="L220" s="75" t="str">
        <f t="shared" si="242"/>
        <v/>
      </c>
      <c r="M220" s="346">
        <f>IF(AL220="","",AL220)</f>
        <v>0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0</v>
      </c>
      <c r="V220" s="75">
        <f t="shared" si="246"/>
        <v>375</v>
      </c>
      <c r="W220" s="346">
        <f>IF(AV220="","",AV220)</f>
        <v>2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375</v>
      </c>
      <c r="AV220" s="111">
        <f>SUM(AD220+AF220+AH220+AJ220+AL220+AN220+AP220+AR220+AT220)</f>
        <v>2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375</v>
      </c>
      <c r="BF220" s="215">
        <f t="shared" si="262"/>
        <v>2</v>
      </c>
      <c r="BG220" s="215">
        <f t="shared" si="263"/>
        <v>2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194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3</v>
      </c>
      <c r="BW220" s="215">
        <f t="shared" si="268"/>
        <v>375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">
      <c r="A221" s="375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47"/>
      <c r="F221" s="78" t="str">
        <f t="shared" si="239"/>
        <v/>
      </c>
      <c r="G221" s="347"/>
      <c r="H221" s="78">
        <f t="shared" si="240"/>
        <v>134</v>
      </c>
      <c r="I221" s="347"/>
      <c r="J221" s="78">
        <f t="shared" si="241"/>
        <v>169</v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>
        <f t="shared" si="246"/>
        <v>303</v>
      </c>
      <c r="W221" s="347"/>
      <c r="Z221" s="350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303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303</v>
      </c>
      <c r="BF221" s="215">
        <f t="shared" si="262"/>
        <v>2</v>
      </c>
      <c r="BG221" s="215">
        <f t="shared" si="263"/>
        <v>2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169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3</v>
      </c>
      <c r="BW221" s="215">
        <f t="shared" si="268"/>
        <v>303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25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3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6">
        <f>IF(AD223="","",AD223)</f>
        <v>0</v>
      </c>
      <c r="F223" s="75">
        <f t="shared" si="239"/>
        <v>158</v>
      </c>
      <c r="G223" s="346">
        <f>IF(AF223="","",AF223)</f>
        <v>0</v>
      </c>
      <c r="H223" s="75" t="str">
        <f t="shared" si="240"/>
        <v/>
      </c>
      <c r="I223" s="346">
        <f>IF(AH223="","",AH223)</f>
        <v>1</v>
      </c>
      <c r="J223" s="75" t="str">
        <f t="shared" si="241"/>
        <v/>
      </c>
      <c r="K223" s="346">
        <f>IF(AJ223="","",AJ223)</f>
        <v>0</v>
      </c>
      <c r="L223" s="75" t="str">
        <f t="shared" si="242"/>
        <v/>
      </c>
      <c r="M223" s="346">
        <f>IF(AL223="","",AL223)</f>
        <v>0</v>
      </c>
      <c r="N223" s="75" t="str">
        <f t="shared" si="259"/>
        <v/>
      </c>
      <c r="O223" s="346">
        <f>IF(AN223="","",AN223)</f>
        <v>0</v>
      </c>
      <c r="P223" s="75" t="str">
        <f t="shared" si="243"/>
        <v/>
      </c>
      <c r="Q223" s="346">
        <f>IF(AP223="","",AP223)</f>
        <v>0</v>
      </c>
      <c r="R223" s="75" t="str">
        <f t="shared" si="244"/>
        <v/>
      </c>
      <c r="S223" s="346">
        <f>IF(AR223="","",AR223)</f>
        <v>0</v>
      </c>
      <c r="T223" s="75" t="str">
        <f t="shared" si="245"/>
        <v/>
      </c>
      <c r="U223" s="346">
        <f>IF(AT223="","",AT223)</f>
        <v>0</v>
      </c>
      <c r="V223" s="75">
        <f t="shared" si="246"/>
        <v>342</v>
      </c>
      <c r="W223" s="346">
        <f>IF(AV223="","",AV223)</f>
        <v>1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342</v>
      </c>
      <c r="AV223" s="111">
        <f>SUM(AD223+AF223+AH223+AJ223+AL223+AN223+AP223+AR223+AT223)</f>
        <v>1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342</v>
      </c>
      <c r="BF223" s="215">
        <f t="shared" si="262"/>
        <v>2</v>
      </c>
      <c r="BG223" s="215">
        <f t="shared" si="263"/>
        <v>2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184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3</v>
      </c>
      <c r="BW223" s="215">
        <f t="shared" si="268"/>
        <v>342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">
      <c r="A224" s="375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47"/>
      <c r="F224" s="78" t="str">
        <f t="shared" si="239"/>
        <v/>
      </c>
      <c r="G224" s="347"/>
      <c r="H224" s="78">
        <f t="shared" si="240"/>
        <v>161</v>
      </c>
      <c r="I224" s="347"/>
      <c r="J224" s="78">
        <f t="shared" si="241"/>
        <v>148</v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>
        <f t="shared" si="246"/>
        <v>309</v>
      </c>
      <c r="W224" s="347"/>
      <c r="Z224" s="350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3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25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3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">
      <c r="A226" s="374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6">
        <f>IF(AD226="","",AD226)</f>
        <v>0</v>
      </c>
      <c r="F226" s="75">
        <f t="shared" si="239"/>
        <v>221</v>
      </c>
      <c r="G226" s="346">
        <f>IF(AF226="","",AF226)</f>
        <v>0</v>
      </c>
      <c r="H226" s="75">
        <f t="shared" si="240"/>
        <v>169</v>
      </c>
      <c r="I226" s="346">
        <f>IF(AH226="","",AH226)</f>
        <v>0</v>
      </c>
      <c r="J226" s="75">
        <f t="shared" si="241"/>
        <v>181</v>
      </c>
      <c r="K226" s="346">
        <f>IF(AJ226="","",AJ226)</f>
        <v>1</v>
      </c>
      <c r="L226" s="75" t="str">
        <f t="shared" si="242"/>
        <v/>
      </c>
      <c r="M226" s="346">
        <f>IF(AL226="","",AL226)</f>
        <v>0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0</v>
      </c>
      <c r="V226" s="75">
        <f t="shared" si="246"/>
        <v>787</v>
      </c>
      <c r="W226" s="346">
        <f>IF(AV226="","",AV226)</f>
        <v>1</v>
      </c>
      <c r="Z226" s="349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787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787</v>
      </c>
      <c r="BF226" s="215">
        <f t="shared" si="262"/>
        <v>4</v>
      </c>
      <c r="BG226" s="215">
        <f t="shared" si="263"/>
        <v>4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221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3</v>
      </c>
      <c r="BW226" s="215">
        <f t="shared" si="268"/>
        <v>787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3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3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>
        <f t="shared" si="246"/>
        <v>2925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2925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14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14</v>
      </c>
      <c r="AW230" s="101"/>
      <c r="AX230" s="102"/>
      <c r="BA230" s="212">
        <f>+AV230</f>
        <v>14</v>
      </c>
      <c r="BB230" s="213">
        <f>+AU229</f>
        <v>2925</v>
      </c>
      <c r="BC230" s="214">
        <f>+AA212</f>
        <v>8</v>
      </c>
      <c r="BF230" s="215">
        <f>SUM(BF211:BF229)</f>
        <v>16</v>
      </c>
      <c r="BQ230" s="212">
        <f>+BB230/1000000+BA230</f>
        <v>14.002924999999999</v>
      </c>
      <c r="BR230" s="214">
        <f>RANK(BQ230,BQ:BQ)</f>
        <v>5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70"/>
        <v/>
      </c>
      <c r="C233" s="86" t="str">
        <f t="shared" si="270"/>
        <v/>
      </c>
      <c r="D233" s="356" t="str">
        <f t="shared" si="270"/>
        <v>BK München 3</v>
      </c>
      <c r="E233" s="357" t="str">
        <f t="shared" si="270"/>
        <v/>
      </c>
      <c r="F233" s="356" t="str">
        <f t="shared" si="270"/>
        <v>Schanzer Ingolstadt 1</v>
      </c>
      <c r="G233" s="357" t="str">
        <f t="shared" si="270"/>
        <v/>
      </c>
      <c r="H233" s="356" t="str">
        <f t="shared" si="270"/>
        <v>SG Rottendorf 1</v>
      </c>
      <c r="I233" s="357" t="str">
        <f t="shared" si="270"/>
        <v/>
      </c>
      <c r="J233" s="356" t="str">
        <f t="shared" si="270"/>
        <v>RW Lichtenhof Stein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High Roller Rosenheim 1</v>
      </c>
      <c r="O233" s="357" t="str">
        <f t="shared" si="271"/>
        <v/>
      </c>
      <c r="P233" s="356" t="str">
        <f t="shared" si="271"/>
        <v>BC Comet Nürnberg</v>
      </c>
      <c r="Q233" s="357" t="str">
        <f t="shared" si="271"/>
        <v/>
      </c>
      <c r="R233" s="356" t="str">
        <f t="shared" si="271"/>
        <v>Bowlinghaus Bamberg 1</v>
      </c>
      <c r="S233" s="357" t="str">
        <f t="shared" si="271"/>
        <v/>
      </c>
      <c r="T233" s="356" t="str">
        <f t="shared" si="271"/>
        <v>Bajuwaren München 1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3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SG Rottendorf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High Roller Rosenheim 1</v>
      </c>
      <c r="AN233" s="357"/>
      <c r="AO233" s="356" t="str">
        <f>VLOOKUP(AO232,Schlüssel!$A$5:$K$14,2)</f>
        <v>BC Comet Nürnberg</v>
      </c>
      <c r="AP233" s="357"/>
      <c r="AQ233" s="356" t="str">
        <f>VLOOKUP(AQ232,Schlüssel!$A$5:$K$14,2)</f>
        <v>Bowlinghaus Bamberg 1</v>
      </c>
      <c r="AR233" s="357"/>
      <c r="AS233" s="356" t="str">
        <f>VLOOKUP(AS232,Schlüssel!$A$5:$K$14,2)</f>
        <v>Bajuwaren München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190</v>
      </c>
      <c r="E235" s="360" t="str">
        <f>IF(AD235=0,"",AD235)</f>
        <v/>
      </c>
      <c r="F235" s="360">
        <f>IF(AE235=301,"",AE235)</f>
        <v>161</v>
      </c>
      <c r="G235" s="360" t="str">
        <f>IF(AF235=0,"",AF235)</f>
        <v/>
      </c>
      <c r="H235" s="360">
        <f>IF(AG235=301,"",AG235)</f>
        <v>158</v>
      </c>
      <c r="I235" s="360" t="str">
        <f>IF(AH235=0,"",AH235)</f>
        <v/>
      </c>
      <c r="J235" s="360">
        <f>IF(AI235=301,"",AI235)</f>
        <v>141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190</v>
      </c>
      <c r="AD235" s="367"/>
      <c r="AE235" s="366">
        <f>ABS(INDEX(AE:AE,MATCH(AE232,$AA:$AA,0)+5)+INDEX(AE:AE,MATCH(AE232,$AA:$AA,0)+6)+INDEX(AE:AE,MATCH(AE232,$AA:$AA,0)+7))</f>
        <v>161</v>
      </c>
      <c r="AF235" s="367"/>
      <c r="AG235" s="366">
        <f>ABS(INDEX(AG:AG,MATCH(AG232,$AA:$AA,0)+5)+INDEX(AG:AG,MATCH(AG232,$AA:$AA,0)+6)+INDEX(AG:AG,MATCH(AG232,$AA:$AA,0)+7))</f>
        <v>158</v>
      </c>
      <c r="AH235" s="367"/>
      <c r="AI235" s="366">
        <f>ABS(INDEX(AI:AI,MATCH(AI232,$AA:$AA,0)+5)+INDEX(AI:AI,MATCH(AI232,$AA:$AA,0)+6)+INDEX(AI:AI,MATCH(AI232,$AA:$AA,0)+7))</f>
        <v>141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2"/>
        <v>Spieler 2</v>
      </c>
      <c r="C236" s="373" t="str">
        <f t="shared" si="272"/>
        <v/>
      </c>
      <c r="D236" s="360">
        <f>IF(AC236=301,"",AC236)</f>
        <v>153</v>
      </c>
      <c r="E236" s="360" t="str">
        <f>IF(AD236=0,"",AD236)</f>
        <v/>
      </c>
      <c r="F236" s="360">
        <f>IF(AE236=301,"",AE236)</f>
        <v>150</v>
      </c>
      <c r="G236" s="360" t="str">
        <f>IF(AF236=0,"",AF236)</f>
        <v/>
      </c>
      <c r="H236" s="360">
        <f>IF(AG236=301,"",AG236)</f>
        <v>158</v>
      </c>
      <c r="I236" s="360" t="str">
        <f>IF(AH236=0,"",AH236)</f>
        <v/>
      </c>
      <c r="J236" s="360">
        <f>IF(AI236=301,"",AI236)</f>
        <v>191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153</v>
      </c>
      <c r="AD236" s="365"/>
      <c r="AE236" s="364">
        <f>ABS(INDEX(AE:AE,MATCH(AE232,$AA:$AA,0)+8)+INDEX(AE:AE,MATCH(AE232,$AA:$AA,0)+9)+INDEX(AE:AE,MATCH(AE232,$AA:$AA,0)+10))</f>
        <v>150</v>
      </c>
      <c r="AF236" s="365"/>
      <c r="AG236" s="364">
        <f>ABS(INDEX(AG:AG,MATCH(AG232,$AA:$AA,0)+8)+INDEX(AG:AG,MATCH(AG232,$AA:$AA,0)+9)+INDEX(AG:AG,MATCH(AG232,$AA:$AA,0)+10))</f>
        <v>158</v>
      </c>
      <c r="AH236" s="365"/>
      <c r="AI236" s="364">
        <f>ABS(INDEX(AI:AI,MATCH(AI232,$AA:$AA,0)+8)+INDEX(AI:AI,MATCH(AI232,$AA:$AA,0)+9)+INDEX(AI:AI,MATCH(AI232,$AA:$AA,0)+10))</f>
        <v>191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2"/>
        <v>Spieler 3</v>
      </c>
      <c r="C237" s="373" t="str">
        <f t="shared" si="272"/>
        <v/>
      </c>
      <c r="D237" s="360">
        <f>IF(AC237=301,"",AC237)</f>
        <v>209</v>
      </c>
      <c r="E237" s="360" t="str">
        <f>IF(AD237=0,"",AD237)</f>
        <v/>
      </c>
      <c r="F237" s="360">
        <f>IF(AE237=301,"",AE237)</f>
        <v>202</v>
      </c>
      <c r="G237" s="360" t="str">
        <f>IF(AF237=0,"",AF237)</f>
        <v/>
      </c>
      <c r="H237" s="360">
        <f>IF(AG237=301,"",AG237)</f>
        <v>152</v>
      </c>
      <c r="I237" s="360" t="str">
        <f>IF(AH237=0,"",AH237)</f>
        <v/>
      </c>
      <c r="J237" s="360">
        <f>IF(AI237=301,"",AI237)</f>
        <v>201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209</v>
      </c>
      <c r="AD237" s="365"/>
      <c r="AE237" s="364">
        <f>ABS(INDEX(AE:AE,MATCH(AE232,$AA:$AA,0)+11)+INDEX(AE:AE,MATCH(AE232,$AA:$AA,0)+12)+INDEX(AE:AE,MATCH(AE232,$AA:$AA,0)+13))</f>
        <v>202</v>
      </c>
      <c r="AF237" s="365"/>
      <c r="AG237" s="364">
        <f>ABS(INDEX(AG:AG,MATCH(AG232,$AA:$AA,0)+11)+INDEX(AG:AG,MATCH(AG232,$AA:$AA,0)+12)+INDEX(AG:AG,MATCH(AG232,$AA:$AA,0)+13))</f>
        <v>152</v>
      </c>
      <c r="AH237" s="365"/>
      <c r="AI237" s="364">
        <f>ABS(INDEX(AI:AI,MATCH(AI232,$AA:$AA,0)+11)+INDEX(AI:AI,MATCH(AI232,$AA:$AA,0)+12)+INDEX(AI:AI,MATCH(AI232,$AA:$AA,0)+13))</f>
        <v>201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2"/>
        <v>Spieler 4</v>
      </c>
      <c r="C238" s="373" t="str">
        <f t="shared" si="272"/>
        <v/>
      </c>
      <c r="D238" s="360">
        <f>IF(AC238=301,"",AC238)</f>
        <v>246</v>
      </c>
      <c r="E238" s="360" t="str">
        <f>IF(AD238=0,"",AD238)</f>
        <v/>
      </c>
      <c r="F238" s="360">
        <f>IF(AE238=301,"",AE238)</f>
        <v>234</v>
      </c>
      <c r="G238" s="360" t="str">
        <f>IF(AF238=0,"",AF238)</f>
        <v/>
      </c>
      <c r="H238" s="360">
        <f>IF(AG238=301,"",AG238)</f>
        <v>190</v>
      </c>
      <c r="I238" s="360" t="str">
        <f>IF(AH238=0,"",AH238)</f>
        <v/>
      </c>
      <c r="J238" s="360">
        <f>IF(AI238=301,"",AI238)</f>
        <v>174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246</v>
      </c>
      <c r="AD238" s="365"/>
      <c r="AE238" s="364">
        <f>ABS(INDEX(AE:AE,MATCH(AE232,$AA:$AA,0)+14)+INDEX(AE:AE,MATCH(AE232,$AA:$AA,0)+15)+INDEX(AE:AE,MATCH(AE232,$AA:$AA,0)+16))</f>
        <v>234</v>
      </c>
      <c r="AF238" s="365"/>
      <c r="AG238" s="364">
        <f>ABS(INDEX(AG:AG,MATCH(AG232,$AA:$AA,0)+14)+INDEX(AG:AG,MATCH(AG232,$AA:$AA,0)+15)+INDEX(AG:AG,MATCH(AG232,$AA:$AA,0)+16))</f>
        <v>190</v>
      </c>
      <c r="AH238" s="365"/>
      <c r="AI238" s="364">
        <f>ABS(INDEX(AI:AI,MATCH(AI232,$AA:$AA,0)+14)+INDEX(AI:AI,MATCH(AI232,$AA:$AA,0)+15)+INDEX(AI:AI,MATCH(AI232,$AA:$AA,0)+16))</f>
        <v>174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2"/>
        <v>Gesamt</v>
      </c>
      <c r="C239" s="345" t="str">
        <f t="shared" si="272"/>
        <v/>
      </c>
      <c r="D239" s="363">
        <f>IF(AC239=1505,"",AC239)</f>
        <v>798</v>
      </c>
      <c r="E239" s="363" t="str">
        <f>IF(AD239=0,"",AD239)</f>
        <v/>
      </c>
      <c r="F239" s="363">
        <f>IF(AE239=1505,"",AE239)</f>
        <v>747</v>
      </c>
      <c r="G239" s="363" t="str">
        <f>IF(AF239=0,"",AF239)</f>
        <v/>
      </c>
      <c r="H239" s="363">
        <f>IF(AG239=1505,"",AG239)</f>
        <v>658</v>
      </c>
      <c r="I239" s="363" t="str">
        <f>IF(AH239=0,"",AH239)</f>
        <v/>
      </c>
      <c r="J239" s="363">
        <f>IF(AI239=1505,"",AI239)</f>
        <v>707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798</v>
      </c>
      <c r="AD239" s="345"/>
      <c r="AE239" s="344">
        <f>SUM(AE235:AE238)</f>
        <v>747</v>
      </c>
      <c r="AF239" s="345"/>
      <c r="AG239" s="344">
        <f>SUM(AG235:AG238)</f>
        <v>658</v>
      </c>
      <c r="AH239" s="345"/>
      <c r="AI239" s="344">
        <f>SUM(AI235:AI238)</f>
        <v>707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7</v>
      </c>
      <c r="AE244" s="65" t="s">
        <v>10</v>
      </c>
      <c r="AF244" s="44">
        <f>VLOOKUP(AA242,Schlüssel!$A$5:$DZ$14,74)</f>
        <v>4</v>
      </c>
      <c r="AG244" s="65" t="s">
        <v>10</v>
      </c>
      <c r="AH244" s="44">
        <f>VLOOKUP(AA242,Schlüssel!$A$5:$DZ$14,75)</f>
        <v>5</v>
      </c>
      <c r="AI244" s="65" t="s">
        <v>10</v>
      </c>
      <c r="AJ244" s="44">
        <f>VLOOKUP(AA242,Schlüssel!$A$5:$DZ$14,76)</f>
        <v>10</v>
      </c>
      <c r="AK244" s="65" t="s">
        <v>10</v>
      </c>
      <c r="AL244" s="44">
        <f>VLOOKUP(AA242,Schlüssel!$A$5:$DZ$14,77)</f>
        <v>12</v>
      </c>
      <c r="AM244" s="65" t="s">
        <v>10</v>
      </c>
      <c r="AN244" s="44">
        <f>VLOOKUP(AA242,Schlüssel!$A$5:$DZ$14,78)</f>
        <v>8</v>
      </c>
      <c r="AO244" s="65" t="s">
        <v>10</v>
      </c>
      <c r="AP244" s="44">
        <f>VLOOKUP(AA242,Schlüssel!$A$5:$DZ$14,79)</f>
        <v>6</v>
      </c>
      <c r="AQ244" s="65" t="s">
        <v>10</v>
      </c>
      <c r="AR244" s="44">
        <f>VLOOKUP(AA242,Schlüssel!$A$5:$DZ$14,80)</f>
        <v>11</v>
      </c>
      <c r="AS244" s="65" t="s">
        <v>10</v>
      </c>
      <c r="AT244" s="44">
        <f>VLOOKUP(AA242,Schlüssel!$A$5:$DZ$14,81)</f>
        <v>9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6">
        <f>IF(AD247="","",AD247)</f>
        <v>1</v>
      </c>
      <c r="F247" s="75">
        <f t="shared" ref="F247:F260" si="273">IF(AE247=0,"",AE247)</f>
        <v>195</v>
      </c>
      <c r="G247" s="346">
        <f>IF(AF247="","",AF247)</f>
        <v>0</v>
      </c>
      <c r="H247" s="75">
        <f t="shared" ref="H247:H260" si="274">IF(AG247=0,"",AG247)</f>
        <v>180</v>
      </c>
      <c r="I247" s="346">
        <f>IF(AH247="","",AH247)</f>
        <v>0</v>
      </c>
      <c r="J247" s="75">
        <f t="shared" ref="J247:J260" si="275">IF(AI247=0,"",AI247)</f>
        <v>201</v>
      </c>
      <c r="K247" s="346">
        <f>IF(AJ247="","",AJ247)</f>
        <v>1</v>
      </c>
      <c r="L247" s="75" t="str">
        <f t="shared" ref="L247:L260" si="276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77">IF(AO247=0,"",AO247)</f>
        <v/>
      </c>
      <c r="Q247" s="346">
        <f>IF(AP247="","",AP247)</f>
        <v>0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0</v>
      </c>
      <c r="V247" s="75">
        <f t="shared" ref="V247:V260" si="280">IF(AU247=0,"",AU247)</f>
        <v>736</v>
      </c>
      <c r="W247" s="346">
        <f>IF(AV247="","",AV247)</f>
        <v>2</v>
      </c>
      <c r="Z247" s="349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736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736</v>
      </c>
      <c r="BF247" s="215">
        <f>COUNT(BH247:BP247)</f>
        <v>4</v>
      </c>
      <c r="BG247" s="215">
        <f>COUNTIF(BH247:BP247,"&gt;0")</f>
        <v>4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736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25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3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">
      <c r="A250" s="374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6">
        <f>IF(AD250="","",AD250)</f>
        <v>0</v>
      </c>
      <c r="F250" s="75" t="str">
        <f t="shared" si="273"/>
        <v/>
      </c>
      <c r="G250" s="346">
        <f>IF(AF250="","",AF250)</f>
        <v>0</v>
      </c>
      <c r="H250" s="75" t="str">
        <f t="shared" si="274"/>
        <v/>
      </c>
      <c r="I250" s="346">
        <f>IF(AH250="","",AH250)</f>
        <v>0</v>
      </c>
      <c r="J250" s="75" t="str">
        <f t="shared" si="275"/>
        <v/>
      </c>
      <c r="K250" s="346">
        <f>IF(AJ250="","",AJ250)</f>
        <v>1</v>
      </c>
      <c r="L250" s="75" t="str">
        <f t="shared" si="276"/>
        <v/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>
        <f t="shared" si="280"/>
        <v>145</v>
      </c>
      <c r="W250" s="346">
        <f>IF(AV250="","",AV250)</f>
        <v>1</v>
      </c>
      <c r="Z250" s="349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145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145</v>
      </c>
      <c r="BF250" s="215">
        <f t="shared" si="296"/>
        <v>1</v>
      </c>
      <c r="BG250" s="215">
        <f t="shared" si="297"/>
        <v>1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145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3</v>
      </c>
      <c r="BW250" s="215">
        <f t="shared" si="302"/>
        <v>145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">
      <c r="A251" s="375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47"/>
      <c r="F251" s="78">
        <f t="shared" si="273"/>
        <v>148</v>
      </c>
      <c r="G251" s="347"/>
      <c r="H251" s="78">
        <f t="shared" si="274"/>
        <v>178</v>
      </c>
      <c r="I251" s="347"/>
      <c r="J251" s="78">
        <f t="shared" si="275"/>
        <v>192</v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>
        <f t="shared" si="280"/>
        <v>518</v>
      </c>
      <c r="W251" s="347"/>
      <c r="Z251" s="350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518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518</v>
      </c>
      <c r="BF251" s="215">
        <f t="shared" si="296"/>
        <v>3</v>
      </c>
      <c r="BG251" s="215">
        <f t="shared" si="297"/>
        <v>3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3</v>
      </c>
      <c r="BW251" s="215">
        <f t="shared" si="302"/>
        <v>518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25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3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6">
        <f>IF(AD253="","",AD253)</f>
        <v>0.5</v>
      </c>
      <c r="F253" s="75">
        <f t="shared" si="273"/>
        <v>215</v>
      </c>
      <c r="G253" s="346">
        <f>IF(AF253="","",AF253)</f>
        <v>1</v>
      </c>
      <c r="H253" s="75">
        <f t="shared" si="274"/>
        <v>171</v>
      </c>
      <c r="I253" s="346">
        <f>IF(AH253="","",AH253)</f>
        <v>0</v>
      </c>
      <c r="J253" s="75">
        <f t="shared" si="275"/>
        <v>170</v>
      </c>
      <c r="K253" s="346">
        <f>IF(AJ253="","",AJ253)</f>
        <v>0</v>
      </c>
      <c r="L253" s="75" t="str">
        <f t="shared" si="276"/>
        <v/>
      </c>
      <c r="M253" s="346">
        <f>IF(AL253="","",AL253)</f>
        <v>0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0</v>
      </c>
      <c r="V253" s="75">
        <f t="shared" si="280"/>
        <v>761</v>
      </c>
      <c r="W253" s="346">
        <f>IF(AV253="","",AV253)</f>
        <v>1.5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761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761</v>
      </c>
      <c r="BF253" s="215">
        <f t="shared" si="296"/>
        <v>4</v>
      </c>
      <c r="BG253" s="215">
        <f t="shared" si="297"/>
        <v>4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215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3</v>
      </c>
      <c r="BW253" s="215">
        <f t="shared" si="302"/>
        <v>761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3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25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3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">
      <c r="A256" s="374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6">
        <f>IF(AD256="","",AD256)</f>
        <v>0</v>
      </c>
      <c r="F256" s="75">
        <f t="shared" si="273"/>
        <v>258</v>
      </c>
      <c r="G256" s="346">
        <f>IF(AF256="","",AF256)</f>
        <v>1</v>
      </c>
      <c r="H256" s="75">
        <f t="shared" si="274"/>
        <v>200</v>
      </c>
      <c r="I256" s="346">
        <f>IF(AH256="","",AH256)</f>
        <v>1</v>
      </c>
      <c r="J256" s="75">
        <f t="shared" si="275"/>
        <v>162</v>
      </c>
      <c r="K256" s="346">
        <f>IF(AJ256="","",AJ256)</f>
        <v>0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0</v>
      </c>
      <c r="P256" s="75" t="str">
        <f t="shared" si="277"/>
        <v/>
      </c>
      <c r="Q256" s="346">
        <f>IF(AP256="","",AP256)</f>
        <v>0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>
        <f t="shared" si="280"/>
        <v>756</v>
      </c>
      <c r="W256" s="346">
        <f>IF(AV256="","",AV256)</f>
        <v>2</v>
      </c>
      <c r="Z256" s="349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756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756</v>
      </c>
      <c r="BF256" s="215">
        <f t="shared" si="296"/>
        <v>4</v>
      </c>
      <c r="BG256" s="215">
        <f t="shared" si="297"/>
        <v>4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258</v>
      </c>
      <c r="BT256" s="215">
        <f t="shared" si="299"/>
        <v>258.00000025600002</v>
      </c>
      <c r="BU256" s="215" t="str">
        <f t="shared" si="300"/>
        <v>Bowlinghaus Bamberg 1</v>
      </c>
      <c r="BV256" s="214">
        <f t="shared" si="301"/>
        <v>1</v>
      </c>
      <c r="BW256" s="215">
        <f t="shared" si="302"/>
        <v>756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3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>
        <f t="shared" si="280"/>
        <v>2916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2916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8.5</v>
      </c>
      <c r="AW260" s="101"/>
      <c r="AX260" s="102"/>
      <c r="BA260" s="212">
        <f>+AV260</f>
        <v>8.5</v>
      </c>
      <c r="BB260" s="213">
        <f>+AU259</f>
        <v>2916</v>
      </c>
      <c r="BC260" s="214">
        <f>+AA242</f>
        <v>9</v>
      </c>
      <c r="BF260" s="215">
        <f>SUM(BF241:BF259)</f>
        <v>16</v>
      </c>
      <c r="BQ260" s="212">
        <f>+BB260/1000000+BA260</f>
        <v>8.5029160000000008</v>
      </c>
      <c r="BR260" s="214">
        <f>RANK(BQ260,BQ:BQ)</f>
        <v>8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04"/>
        <v/>
      </c>
      <c r="C263" s="86" t="str">
        <f t="shared" si="304"/>
        <v/>
      </c>
      <c r="D263" s="356" t="str">
        <f t="shared" si="304"/>
        <v>SG Rottendorf 1</v>
      </c>
      <c r="E263" s="357" t="str">
        <f t="shared" si="304"/>
        <v/>
      </c>
      <c r="F263" s="356" t="str">
        <f t="shared" si="304"/>
        <v>BC Comet Nürnberg</v>
      </c>
      <c r="G263" s="357" t="str">
        <f t="shared" si="304"/>
        <v/>
      </c>
      <c r="H263" s="356" t="str">
        <f t="shared" si="304"/>
        <v>Bajuwaren München 1</v>
      </c>
      <c r="I263" s="357" t="str">
        <f t="shared" si="304"/>
        <v/>
      </c>
      <c r="J263" s="356" t="str">
        <f t="shared" si="304"/>
        <v>High Roller Rosenheim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RW Lichtenhof Stein 1</v>
      </c>
      <c r="O263" s="357" t="str">
        <f t="shared" si="305"/>
        <v/>
      </c>
      <c r="P263" s="356" t="str">
        <f t="shared" si="305"/>
        <v>SG DJK Rimpar</v>
      </c>
      <c r="Q263" s="357" t="str">
        <f t="shared" si="305"/>
        <v/>
      </c>
      <c r="R263" s="356" t="str">
        <f t="shared" si="305"/>
        <v>BC EMAX Unterföhring 2</v>
      </c>
      <c r="S263" s="357" t="str">
        <f t="shared" si="305"/>
        <v/>
      </c>
      <c r="T263" s="356" t="str">
        <f t="shared" si="305"/>
        <v>Schanzer Ingolstadt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SG Rottendorf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Bajuwaren München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RW Lichtenhof Stein 1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EMAX Unterföhring 2</v>
      </c>
      <c r="AR263" s="357"/>
      <c r="AS263" s="356" t="str">
        <f>VLOOKUP(AS262,Schlüssel!$A$5:$K$14,2)</f>
        <v>Schanzer Ingolstadt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149</v>
      </c>
      <c r="E265" s="360" t="str">
        <f>IF(AD265=0,"",AD265)</f>
        <v/>
      </c>
      <c r="F265" s="360">
        <f>IF(AE265=301,"",AE265)</f>
        <v>231</v>
      </c>
      <c r="G265" s="360" t="str">
        <f>IF(AF265=0,"",AF265)</f>
        <v/>
      </c>
      <c r="H265" s="360">
        <f>IF(AG265=301,"",AG265)</f>
        <v>199</v>
      </c>
      <c r="I265" s="360" t="str">
        <f>IF(AH265=0,"",AH265)</f>
        <v/>
      </c>
      <c r="J265" s="360">
        <f>IF(AI265=301,"",AI265)</f>
        <v>197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149</v>
      </c>
      <c r="AD265" s="367"/>
      <c r="AE265" s="366">
        <f>ABS(INDEX(AE:AE,MATCH(AE262,$AA:$AA,0)+5)+INDEX(AE:AE,MATCH(AE262,$AA:$AA,0)+6)+INDEX(AE:AE,MATCH(AE262,$AA:$AA,0)+7))</f>
        <v>231</v>
      </c>
      <c r="AF265" s="367"/>
      <c r="AG265" s="366">
        <f>ABS(INDEX(AG:AG,MATCH(AG262,$AA:$AA,0)+5)+INDEX(AG:AG,MATCH(AG262,$AA:$AA,0)+6)+INDEX(AG:AG,MATCH(AG262,$AA:$AA,0)+7))</f>
        <v>199</v>
      </c>
      <c r="AH265" s="367"/>
      <c r="AI265" s="366">
        <f>ABS(INDEX(AI:AI,MATCH(AI262,$AA:$AA,0)+5)+INDEX(AI:AI,MATCH(AI262,$AA:$AA,0)+6)+INDEX(AI:AI,MATCH(AI262,$AA:$AA,0)+7))</f>
        <v>197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06"/>
        <v>Spieler 2</v>
      </c>
      <c r="C266" s="373" t="str">
        <f t="shared" si="306"/>
        <v/>
      </c>
      <c r="D266" s="360">
        <f>IF(AC266=301,"",AC266)</f>
        <v>177</v>
      </c>
      <c r="E266" s="360" t="str">
        <f>IF(AD266=0,"",AD266)</f>
        <v/>
      </c>
      <c r="F266" s="360">
        <f>IF(AE266=301,"",AE266)</f>
        <v>198</v>
      </c>
      <c r="G266" s="360" t="str">
        <f>IF(AF266=0,"",AF266)</f>
        <v/>
      </c>
      <c r="H266" s="360">
        <f>IF(AG266=301,"",AG266)</f>
        <v>242</v>
      </c>
      <c r="I266" s="360" t="str">
        <f>IF(AH266=0,"",AH266)</f>
        <v/>
      </c>
      <c r="J266" s="360">
        <f>IF(AI266=301,"",AI266)</f>
        <v>163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177</v>
      </c>
      <c r="AD266" s="365"/>
      <c r="AE266" s="364">
        <f>ABS(INDEX(AE:AE,MATCH(AE262,$AA:$AA,0)+8)+INDEX(AE:AE,MATCH(AE262,$AA:$AA,0)+9)+INDEX(AE:AE,MATCH(AE262,$AA:$AA,0)+10))</f>
        <v>198</v>
      </c>
      <c r="AF266" s="365"/>
      <c r="AG266" s="364">
        <f>ABS(INDEX(AG:AG,MATCH(AG262,$AA:$AA,0)+8)+INDEX(AG:AG,MATCH(AG262,$AA:$AA,0)+9)+INDEX(AG:AG,MATCH(AG262,$AA:$AA,0)+10))</f>
        <v>242</v>
      </c>
      <c r="AH266" s="365"/>
      <c r="AI266" s="364">
        <f>ABS(INDEX(AI:AI,MATCH(AI262,$AA:$AA,0)+8)+INDEX(AI:AI,MATCH(AI262,$AA:$AA,0)+9)+INDEX(AI:AI,MATCH(AI262,$AA:$AA,0)+10))</f>
        <v>163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06"/>
        <v>Spieler 3</v>
      </c>
      <c r="C267" s="373" t="str">
        <f t="shared" si="306"/>
        <v/>
      </c>
      <c r="D267" s="360">
        <f>IF(AC267=301,"",AC267)</f>
        <v>205</v>
      </c>
      <c r="E267" s="360" t="str">
        <f>IF(AD267=0,"",AD267)</f>
        <v/>
      </c>
      <c r="F267" s="360">
        <f>IF(AE267=301,"",AE267)</f>
        <v>193</v>
      </c>
      <c r="G267" s="360" t="str">
        <f>IF(AF267=0,"",AF267)</f>
        <v/>
      </c>
      <c r="H267" s="360">
        <f>IF(AG267=301,"",AG267)</f>
        <v>213</v>
      </c>
      <c r="I267" s="360" t="str">
        <f>IF(AH267=0,"",AH267)</f>
        <v/>
      </c>
      <c r="J267" s="360">
        <f>IF(AI267=301,"",AI267)</f>
        <v>174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205</v>
      </c>
      <c r="AD267" s="365"/>
      <c r="AE267" s="364">
        <f>ABS(INDEX(AE:AE,MATCH(AE262,$AA:$AA,0)+11)+INDEX(AE:AE,MATCH(AE262,$AA:$AA,0)+12)+INDEX(AE:AE,MATCH(AE262,$AA:$AA,0)+13))</f>
        <v>193</v>
      </c>
      <c r="AF267" s="365"/>
      <c r="AG267" s="364">
        <f>ABS(INDEX(AG:AG,MATCH(AG262,$AA:$AA,0)+11)+INDEX(AG:AG,MATCH(AG262,$AA:$AA,0)+12)+INDEX(AG:AG,MATCH(AG262,$AA:$AA,0)+13))</f>
        <v>213</v>
      </c>
      <c r="AH267" s="365"/>
      <c r="AI267" s="364">
        <f>ABS(INDEX(AI:AI,MATCH(AI262,$AA:$AA,0)+11)+INDEX(AI:AI,MATCH(AI262,$AA:$AA,0)+12)+INDEX(AI:AI,MATCH(AI262,$AA:$AA,0)+13))</f>
        <v>174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06"/>
        <v>Spieler 4</v>
      </c>
      <c r="C268" s="373" t="str">
        <f t="shared" si="306"/>
        <v/>
      </c>
      <c r="D268" s="360">
        <f>IF(AC268=301,"",AC268)</f>
        <v>152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181</v>
      </c>
      <c r="I268" s="360" t="str">
        <f>IF(AH268=0,"",AH268)</f>
        <v/>
      </c>
      <c r="J268" s="360">
        <f>IF(AI268=301,"",AI268)</f>
        <v>170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152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181</v>
      </c>
      <c r="AH268" s="365"/>
      <c r="AI268" s="364">
        <f>ABS(INDEX(AI:AI,MATCH(AI262,$AA:$AA,0)+14)+INDEX(AI:AI,MATCH(AI262,$AA:$AA,0)+15)+INDEX(AI:AI,MATCH(AI262,$AA:$AA,0)+16))</f>
        <v>170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06"/>
        <v>Gesamt</v>
      </c>
      <c r="C269" s="345" t="str">
        <f t="shared" si="306"/>
        <v/>
      </c>
      <c r="D269" s="363">
        <f>IF(AC269=1505,"",AC269)</f>
        <v>683</v>
      </c>
      <c r="E269" s="363" t="str">
        <f>IF(AD269=0,"",AD269)</f>
        <v/>
      </c>
      <c r="F269" s="363">
        <f>IF(AE269=1505,"",AE269)</f>
        <v>834</v>
      </c>
      <c r="G269" s="363" t="str">
        <f>IF(AF269=0,"",AF269)</f>
        <v/>
      </c>
      <c r="H269" s="363">
        <f>IF(AG269=1505,"",AG269)</f>
        <v>835</v>
      </c>
      <c r="I269" s="363" t="str">
        <f>IF(AH269=0,"",AH269)</f>
        <v/>
      </c>
      <c r="J269" s="363">
        <f>IF(AI269=1505,"",AI269)</f>
        <v>704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683</v>
      </c>
      <c r="AD269" s="345"/>
      <c r="AE269" s="344">
        <f>SUM(AE265:AE268)</f>
        <v>834</v>
      </c>
      <c r="AF269" s="345"/>
      <c r="AG269" s="344">
        <f>SUM(AG265:AG268)</f>
        <v>835</v>
      </c>
      <c r="AH269" s="345"/>
      <c r="AI269" s="344">
        <f>SUM(AI265:AI268)</f>
        <v>704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12</v>
      </c>
      <c r="AE274" s="65" t="s">
        <v>10</v>
      </c>
      <c r="AF274" s="44">
        <f>VLOOKUP(AA272,Schlüssel!$A$5:$DZ$14,74)</f>
        <v>5</v>
      </c>
      <c r="AG274" s="65" t="s">
        <v>10</v>
      </c>
      <c r="AH274" s="44">
        <f>VLOOKUP(AA272,Schlüssel!$A$5:$DZ$14,75)</f>
        <v>4</v>
      </c>
      <c r="AI274" s="65" t="s">
        <v>10</v>
      </c>
      <c r="AJ274" s="44">
        <f>VLOOKUP(AA272,Schlüssel!$A$5:$DZ$14,76)</f>
        <v>9</v>
      </c>
      <c r="AK274" s="65" t="s">
        <v>10</v>
      </c>
      <c r="AL274" s="44">
        <f>VLOOKUP(AA272,Schlüssel!$A$5:$DZ$14,77)</f>
        <v>6</v>
      </c>
      <c r="AM274" s="65" t="s">
        <v>10</v>
      </c>
      <c r="AN274" s="44">
        <f>VLOOKUP(AA272,Schlüssel!$A$5:$DZ$14,78)</f>
        <v>10</v>
      </c>
      <c r="AO274" s="65" t="s">
        <v>10</v>
      </c>
      <c r="AP274" s="44">
        <f>VLOOKUP(AA272,Schlüssel!$A$5:$DZ$14,79)</f>
        <v>8</v>
      </c>
      <c r="AQ274" s="65" t="s">
        <v>10</v>
      </c>
      <c r="AR274" s="44">
        <f>VLOOKUP(AA272,Schlüssel!$A$5:$DZ$14,80)</f>
        <v>3</v>
      </c>
      <c r="AS274" s="65" t="s">
        <v>10</v>
      </c>
      <c r="AT274" s="44">
        <f>VLOOKUP(AA272,Schlüssel!$A$5:$DZ$14,81)</f>
        <v>11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6">
        <f>IF(AD277="","",AD277)</f>
        <v>0</v>
      </c>
      <c r="F277" s="75">
        <f t="shared" ref="F277:F290" si="307">IF(AE277=0,"",AE277)</f>
        <v>160</v>
      </c>
      <c r="G277" s="346">
        <f>IF(AF277="","",AF277)</f>
        <v>0</v>
      </c>
      <c r="H277" s="75">
        <f t="shared" ref="H277:H290" si="308">IF(AG277=0,"",AG277)</f>
        <v>169</v>
      </c>
      <c r="I277" s="346">
        <f>IF(AH277="","",AH277)</f>
        <v>0</v>
      </c>
      <c r="J277" s="75">
        <f t="shared" ref="J277:J290" si="309">IF(AI277=0,"",AI277)</f>
        <v>197</v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679</v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679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679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197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679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">
      <c r="A278" s="375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 t="str">
        <f t="shared" si="310"/>
        <v/>
      </c>
      <c r="M278" s="347"/>
      <c r="N278" s="78" t="str">
        <f t="shared" ref="N278:N290" si="327">IF(AM278=0,"",AM278)</f>
        <v/>
      </c>
      <c r="O278" s="347"/>
      <c r="P278" s="78" t="str">
        <f t="shared" si="311"/>
        <v/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 t="str">
        <f t="shared" si="314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3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25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3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6">
        <f>IF(AD280="","",AD280)</f>
        <v>1</v>
      </c>
      <c r="F280" s="75">
        <f t="shared" si="307"/>
        <v>164</v>
      </c>
      <c r="G280" s="346">
        <f>IF(AF280="","",AF280)</f>
        <v>0</v>
      </c>
      <c r="H280" s="75">
        <f t="shared" si="308"/>
        <v>152</v>
      </c>
      <c r="I280" s="346">
        <f>IF(AH280="","",AH280)</f>
        <v>0</v>
      </c>
      <c r="J280" s="75">
        <f t="shared" si="309"/>
        <v>163</v>
      </c>
      <c r="K280" s="346">
        <f>IF(AJ280="","",AJ280)</f>
        <v>0</v>
      </c>
      <c r="L280" s="75" t="str">
        <f t="shared" si="310"/>
        <v/>
      </c>
      <c r="M280" s="346">
        <f>IF(AL280="","",AL280)</f>
        <v>0</v>
      </c>
      <c r="N280" s="75" t="str">
        <f t="shared" si="327"/>
        <v/>
      </c>
      <c r="O280" s="346">
        <f>IF(AN280="","",AN280)</f>
        <v>0</v>
      </c>
      <c r="P280" s="75" t="str">
        <f t="shared" si="311"/>
        <v/>
      </c>
      <c r="Q280" s="346">
        <f>IF(AP280="","",AP280)</f>
        <v>0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>
        <f t="shared" si="314"/>
        <v>643</v>
      </c>
      <c r="W280" s="346">
        <f>IF(AV280="","",AV280)</f>
        <v>1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643</v>
      </c>
      <c r="AV280" s="111">
        <f>SUM(AD280+AF280+AH280+AJ280+AL280+AN280+AP280+AR280+AT280)</f>
        <v>1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643</v>
      </c>
      <c r="BF280" s="215">
        <f t="shared" si="330"/>
        <v>4</v>
      </c>
      <c r="BG280" s="215">
        <f t="shared" si="331"/>
        <v>4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164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3</v>
      </c>
      <c r="BW280" s="215">
        <f t="shared" si="336"/>
        <v>643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3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25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3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">
      <c r="A283" s="374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6">
        <f>IF(AD283="","",AD283)</f>
        <v>1</v>
      </c>
      <c r="F283" s="75">
        <f t="shared" si="307"/>
        <v>181</v>
      </c>
      <c r="G283" s="346">
        <f>IF(AF283="","",AF283)</f>
        <v>0</v>
      </c>
      <c r="H283" s="75" t="str">
        <f t="shared" si="308"/>
        <v/>
      </c>
      <c r="I283" s="346">
        <f>IF(AH283="","",AH283)</f>
        <v>0</v>
      </c>
      <c r="J283" s="75" t="str">
        <f t="shared" si="309"/>
        <v/>
      </c>
      <c r="K283" s="346">
        <f>IF(AJ283="","",AJ283)</f>
        <v>1</v>
      </c>
      <c r="L283" s="75" t="str">
        <f t="shared" si="310"/>
        <v/>
      </c>
      <c r="M283" s="346">
        <f>IF(AL283="","",AL283)</f>
        <v>0</v>
      </c>
      <c r="N283" s="75" t="str">
        <f t="shared" si="327"/>
        <v/>
      </c>
      <c r="O283" s="346">
        <f>IF(AN283="","",AN283)</f>
        <v>0</v>
      </c>
      <c r="P283" s="75" t="str">
        <f t="shared" si="311"/>
        <v/>
      </c>
      <c r="Q283" s="346">
        <f>IF(AP283="","",AP283)</f>
        <v>0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0</v>
      </c>
      <c r="V283" s="75">
        <f t="shared" si="314"/>
        <v>361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361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361</v>
      </c>
      <c r="BF283" s="215">
        <f t="shared" si="330"/>
        <v>2</v>
      </c>
      <c r="BG283" s="215">
        <f t="shared" si="331"/>
        <v>2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181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3</v>
      </c>
      <c r="BW283" s="215">
        <f t="shared" si="336"/>
        <v>361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">
      <c r="A284" s="375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47"/>
      <c r="F284" s="78" t="str">
        <f t="shared" si="307"/>
        <v/>
      </c>
      <c r="G284" s="347"/>
      <c r="H284" s="78">
        <f t="shared" si="308"/>
        <v>145</v>
      </c>
      <c r="I284" s="347"/>
      <c r="J284" s="78">
        <f t="shared" si="309"/>
        <v>174</v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>
        <f t="shared" si="314"/>
        <v>319</v>
      </c>
      <c r="W284" s="347"/>
      <c r="Z284" s="350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319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319</v>
      </c>
      <c r="BF284" s="215">
        <f t="shared" si="330"/>
        <v>2</v>
      </c>
      <c r="BG284" s="215">
        <f t="shared" si="331"/>
        <v>2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174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3</v>
      </c>
      <c r="BW284" s="215">
        <f t="shared" si="336"/>
        <v>319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25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3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">
      <c r="A286" s="374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6">
        <f>IF(AD286="","",AD286)</f>
        <v>0</v>
      </c>
      <c r="F286" s="75">
        <f t="shared" si="307"/>
        <v>159</v>
      </c>
      <c r="G286" s="346">
        <f>IF(AF286="","",AF286)</f>
        <v>0</v>
      </c>
      <c r="H286" s="75">
        <f t="shared" si="308"/>
        <v>184</v>
      </c>
      <c r="I286" s="346">
        <f>IF(AH286="","",AH286)</f>
        <v>1</v>
      </c>
      <c r="J286" s="75">
        <f t="shared" si="309"/>
        <v>170</v>
      </c>
      <c r="K286" s="346">
        <f>IF(AJ286="","",AJ286)</f>
        <v>1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0</v>
      </c>
      <c r="T286" s="75" t="str">
        <f t="shared" si="313"/>
        <v/>
      </c>
      <c r="U286" s="346">
        <f>IF(AT286="","",AT286)</f>
        <v>0</v>
      </c>
      <c r="V286" s="75">
        <f t="shared" si="314"/>
        <v>687</v>
      </c>
      <c r="W286" s="346">
        <f>IF(AV286="","",AV286)</f>
        <v>2</v>
      </c>
      <c r="Z286" s="349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687</v>
      </c>
      <c r="AV286" s="111">
        <f>SUM(AD286+AF286+AH286+AJ286+AL286+AN286+AP286+AR286+AT286)</f>
        <v>2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687</v>
      </c>
      <c r="BF286" s="215">
        <f t="shared" si="330"/>
        <v>4</v>
      </c>
      <c r="BG286" s="215">
        <f t="shared" si="331"/>
        <v>4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184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3</v>
      </c>
      <c r="BW286" s="215">
        <f t="shared" si="336"/>
        <v>687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3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3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>
        <f t="shared" si="314"/>
        <v>2689</v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2689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5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5</v>
      </c>
      <c r="AW290" s="101"/>
      <c r="AX290" s="102"/>
      <c r="BA290" s="212">
        <f>+AV290</f>
        <v>5</v>
      </c>
      <c r="BB290" s="213">
        <f>+AU289</f>
        <v>2689</v>
      </c>
      <c r="BC290" s="214">
        <f>+AA272</f>
        <v>10</v>
      </c>
      <c r="BF290" s="215">
        <f>SUM(BF271:BF289)</f>
        <v>16</v>
      </c>
      <c r="BQ290" s="212">
        <f>+BB290/1000000+BA290</f>
        <v>5.0026890000000002</v>
      </c>
      <c r="BR290" s="214">
        <f>RANK(BQ290,BQ:BQ)</f>
        <v>9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38"/>
        <v/>
      </c>
      <c r="C293" s="86" t="str">
        <f t="shared" si="338"/>
        <v/>
      </c>
      <c r="D293" s="356" t="str">
        <f t="shared" si="338"/>
        <v>BC Comet Nürnberg</v>
      </c>
      <c r="E293" s="357" t="str">
        <f t="shared" si="338"/>
        <v/>
      </c>
      <c r="F293" s="356" t="str">
        <f t="shared" si="338"/>
        <v>SG Rottendorf 1</v>
      </c>
      <c r="G293" s="357" t="str">
        <f t="shared" si="338"/>
        <v/>
      </c>
      <c r="H293" s="356" t="str">
        <f t="shared" si="338"/>
        <v>SG DJK Rimpar</v>
      </c>
      <c r="I293" s="357" t="str">
        <f t="shared" si="338"/>
        <v/>
      </c>
      <c r="J293" s="356" t="str">
        <f t="shared" si="338"/>
        <v>Bowlinghaus Bamberg 1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BC EMAX Unterföhring 2</v>
      </c>
      <c r="O293" s="357" t="str">
        <f t="shared" si="339"/>
        <v/>
      </c>
      <c r="P293" s="356" t="str">
        <f t="shared" si="339"/>
        <v>Schanzer Ingolstadt 1</v>
      </c>
      <c r="Q293" s="357" t="str">
        <f t="shared" si="339"/>
        <v/>
      </c>
      <c r="R293" s="356" t="str">
        <f t="shared" si="339"/>
        <v>Bajuwaren München 1</v>
      </c>
      <c r="S293" s="357" t="str">
        <f t="shared" si="339"/>
        <v/>
      </c>
      <c r="T293" s="356" t="str">
        <f t="shared" si="339"/>
        <v>BK München 3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BC Comet Nürnberg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SG DJK Rimpar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BC EMAX Unterföhring 2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Bajuwaren München 1</v>
      </c>
      <c r="AR293" s="357"/>
      <c r="AS293" s="356" t="str">
        <f>VLOOKUP(AS292,Schlüssel!$A$5:$K$14,2)</f>
        <v>BK München 3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236</v>
      </c>
      <c r="E295" s="360" t="str">
        <f>IF(AD295=0,"",AD295)</f>
        <v/>
      </c>
      <c r="F295" s="360">
        <f>IF(AE295=301,"",AE295)</f>
        <v>168</v>
      </c>
      <c r="G295" s="360" t="str">
        <f>IF(AF295=0,"",AF295)</f>
        <v/>
      </c>
      <c r="H295" s="360">
        <f>IF(AG295=301,"",AG295)</f>
        <v>177</v>
      </c>
      <c r="I295" s="360" t="str">
        <f>IF(AH295=0,"",AH295)</f>
        <v/>
      </c>
      <c r="J295" s="360">
        <f>IF(AI295=301,"",AI295)</f>
        <v>201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236</v>
      </c>
      <c r="AD295" s="367"/>
      <c r="AE295" s="366">
        <f>ABS(INDEX(AE:AE,MATCH(AE292,$AA:$AA,0)+5)+INDEX(AE:AE,MATCH(AE292,$AA:$AA,0)+6)+INDEX(AE:AE,MATCH(AE292,$AA:$AA,0)+7))</f>
        <v>168</v>
      </c>
      <c r="AF295" s="367"/>
      <c r="AG295" s="366">
        <f>ABS(INDEX(AG:AG,MATCH(AG292,$AA:$AA,0)+5)+INDEX(AG:AG,MATCH(AG292,$AA:$AA,0)+6)+INDEX(AG:AG,MATCH(AG292,$AA:$AA,0)+7))</f>
        <v>177</v>
      </c>
      <c r="AH295" s="367"/>
      <c r="AI295" s="366">
        <f>ABS(INDEX(AI:AI,MATCH(AI292,$AA:$AA,0)+5)+INDEX(AI:AI,MATCH(AI292,$AA:$AA,0)+6)+INDEX(AI:AI,MATCH(AI292,$AA:$AA,0)+7))</f>
        <v>201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0"/>
        <v>Spieler 2</v>
      </c>
      <c r="C296" s="373" t="str">
        <f t="shared" si="340"/>
        <v/>
      </c>
      <c r="D296" s="360">
        <f>IF(AC296=301,"",AC296)</f>
        <v>161</v>
      </c>
      <c r="E296" s="360" t="str">
        <f>IF(AD296=0,"",AD296)</f>
        <v/>
      </c>
      <c r="F296" s="360">
        <f>IF(AE296=301,"",AE296)</f>
        <v>174</v>
      </c>
      <c r="G296" s="360" t="str">
        <f>IF(AF296=0,"",AF296)</f>
        <v/>
      </c>
      <c r="H296" s="360">
        <f>IF(AG296=301,"",AG296)</f>
        <v>215</v>
      </c>
      <c r="I296" s="360" t="str">
        <f>IF(AH296=0,"",AH296)</f>
        <v/>
      </c>
      <c r="J296" s="360">
        <f>IF(AI296=301,"",AI296)</f>
        <v>192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161</v>
      </c>
      <c r="AD296" s="365"/>
      <c r="AE296" s="364">
        <f>ABS(INDEX(AE:AE,MATCH(AE292,$AA:$AA,0)+8)+INDEX(AE:AE,MATCH(AE292,$AA:$AA,0)+9)+INDEX(AE:AE,MATCH(AE292,$AA:$AA,0)+10))</f>
        <v>174</v>
      </c>
      <c r="AF296" s="365"/>
      <c r="AG296" s="364">
        <f>ABS(INDEX(AG:AG,MATCH(AG292,$AA:$AA,0)+8)+INDEX(AG:AG,MATCH(AG292,$AA:$AA,0)+9)+INDEX(AG:AG,MATCH(AG292,$AA:$AA,0)+10))</f>
        <v>215</v>
      </c>
      <c r="AH296" s="365"/>
      <c r="AI296" s="364">
        <f>ABS(INDEX(AI:AI,MATCH(AI292,$AA:$AA,0)+8)+INDEX(AI:AI,MATCH(AI292,$AA:$AA,0)+9)+INDEX(AI:AI,MATCH(AI292,$AA:$AA,0)+10))</f>
        <v>192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0"/>
        <v>Spieler 3</v>
      </c>
      <c r="C297" s="373" t="str">
        <f t="shared" si="340"/>
        <v/>
      </c>
      <c r="D297" s="360">
        <f>IF(AC297=301,"",AC297)</f>
        <v>173</v>
      </c>
      <c r="E297" s="360" t="str">
        <f>IF(AD297=0,"",AD297)</f>
        <v/>
      </c>
      <c r="F297" s="360">
        <f>IF(AE297=301,"",AE297)</f>
        <v>215</v>
      </c>
      <c r="G297" s="360" t="str">
        <f>IF(AF297=0,"",AF297)</f>
        <v/>
      </c>
      <c r="H297" s="360">
        <f>IF(AG297=301,"",AG297)</f>
        <v>150</v>
      </c>
      <c r="I297" s="360" t="str">
        <f>IF(AH297=0,"",AH297)</f>
        <v/>
      </c>
      <c r="J297" s="360">
        <f>IF(AI297=301,"",AI297)</f>
        <v>170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173</v>
      </c>
      <c r="AD297" s="365"/>
      <c r="AE297" s="364">
        <f>ABS(INDEX(AE:AE,MATCH(AE292,$AA:$AA,0)+11)+INDEX(AE:AE,MATCH(AE292,$AA:$AA,0)+12)+INDEX(AE:AE,MATCH(AE292,$AA:$AA,0)+13))</f>
        <v>215</v>
      </c>
      <c r="AF297" s="365"/>
      <c r="AG297" s="364">
        <f>ABS(INDEX(AG:AG,MATCH(AG292,$AA:$AA,0)+11)+INDEX(AG:AG,MATCH(AG292,$AA:$AA,0)+12)+INDEX(AG:AG,MATCH(AG292,$AA:$AA,0)+13))</f>
        <v>150</v>
      </c>
      <c r="AH297" s="365"/>
      <c r="AI297" s="364">
        <f>ABS(INDEX(AI:AI,MATCH(AI292,$AA:$AA,0)+11)+INDEX(AI:AI,MATCH(AI292,$AA:$AA,0)+12)+INDEX(AI:AI,MATCH(AI292,$AA:$AA,0)+13))</f>
        <v>170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0"/>
        <v>Spieler 4</v>
      </c>
      <c r="C298" s="373" t="str">
        <f t="shared" si="340"/>
        <v/>
      </c>
      <c r="D298" s="360">
        <f>IF(AC298=301,"",AC298)</f>
        <v>208</v>
      </c>
      <c r="E298" s="360" t="str">
        <f>IF(AD298=0,"",AD298)</f>
        <v/>
      </c>
      <c r="F298" s="360">
        <f>IF(AE298=301,"",AE298)</f>
        <v>232</v>
      </c>
      <c r="G298" s="360" t="str">
        <f>IF(AF298=0,"",AF298)</f>
        <v/>
      </c>
      <c r="H298" s="360">
        <f>IF(AG298=301,"",AG298)</f>
        <v>140</v>
      </c>
      <c r="I298" s="360" t="str">
        <f>IF(AH298=0,"",AH298)</f>
        <v/>
      </c>
      <c r="J298" s="360">
        <f>IF(AI298=301,"",AI298)</f>
        <v>162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208</v>
      </c>
      <c r="AD298" s="365"/>
      <c r="AE298" s="364">
        <f>ABS(INDEX(AE:AE,MATCH(AE292,$AA:$AA,0)+14)+INDEX(AE:AE,MATCH(AE292,$AA:$AA,0)+15)+INDEX(AE:AE,MATCH(AE292,$AA:$AA,0)+16))</f>
        <v>232</v>
      </c>
      <c r="AF298" s="365"/>
      <c r="AG298" s="364">
        <f>ABS(INDEX(AG:AG,MATCH(AG292,$AA:$AA,0)+14)+INDEX(AG:AG,MATCH(AG292,$AA:$AA,0)+15)+INDEX(AG:AG,MATCH(AG292,$AA:$AA,0)+16))</f>
        <v>140</v>
      </c>
      <c r="AH298" s="365"/>
      <c r="AI298" s="364">
        <f>ABS(INDEX(AI:AI,MATCH(AI292,$AA:$AA,0)+14)+INDEX(AI:AI,MATCH(AI292,$AA:$AA,0)+15)+INDEX(AI:AI,MATCH(AI292,$AA:$AA,0)+16))</f>
        <v>162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0"/>
        <v>Gesamt</v>
      </c>
      <c r="C299" s="345" t="str">
        <f t="shared" si="340"/>
        <v/>
      </c>
      <c r="D299" s="363">
        <f>IF(AC299=1505,"",AC299)</f>
        <v>778</v>
      </c>
      <c r="E299" s="363" t="str">
        <f>IF(AD299=0,"",AD299)</f>
        <v/>
      </c>
      <c r="F299" s="363">
        <f>IF(AE299=1505,"",AE299)</f>
        <v>789</v>
      </c>
      <c r="G299" s="363" t="str">
        <f>IF(AF299=0,"",AF299)</f>
        <v/>
      </c>
      <c r="H299" s="363">
        <f>IF(AG299=1505,"",AG299)</f>
        <v>682</v>
      </c>
      <c r="I299" s="363" t="str">
        <f>IF(AH299=0,"",AH299)</f>
        <v/>
      </c>
      <c r="J299" s="363">
        <f>IF(AI299=1505,"",AI299)</f>
        <v>725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778</v>
      </c>
      <c r="AD299" s="345"/>
      <c r="AE299" s="344">
        <f>SUM(AE295:AE298)</f>
        <v>789</v>
      </c>
      <c r="AF299" s="345"/>
      <c r="AG299" s="344">
        <f>SUM(AG295:AG298)</f>
        <v>682</v>
      </c>
      <c r="AH299" s="345"/>
      <c r="AI299" s="344">
        <f>SUM(AI295:AI298)</f>
        <v>725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+Erfassung4!AE2</f>
        <v>Regensburg Super Bowl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3123</v>
      </c>
      <c r="V7" s="132">
        <f t="shared" si="0"/>
        <v>18</v>
      </c>
      <c r="W7" s="224">
        <f>IFERROR(U7/INDEX(Erfassung4!BF:BF,MATCH(A7,Erfassung4!BR:BR,0)),0)</f>
        <v>195.1875</v>
      </c>
      <c r="X7" s="25"/>
      <c r="AA7" s="225">
        <f>INDEX(TabGes3!I:I,MATCH($B7,TabGes3!$B:$B,0))+U7</f>
        <v>24762</v>
      </c>
      <c r="AB7" s="225">
        <f>INDEX(TabGes3!J:J,MATCH($B7,TabGes3!$B:$B,0))+V7</f>
        <v>120.5</v>
      </c>
      <c r="AC7" s="215">
        <f t="shared" ref="AC7:AC16" si="1">+AB7+AA7/1000000000</f>
        <v>120.500024762</v>
      </c>
      <c r="AD7" s="215">
        <f t="shared" ref="AD7:AD16" si="2">RANK(AC7,AC:AC)</f>
        <v>1</v>
      </c>
      <c r="AE7" s="215">
        <f>INDEX(Tabelle3!AE:AE,MATCH(B7,Tabelle3!B:B,0))+SUMIF(Erfassung4!BU:BU,B7,Erfassung4!BF:BF)</f>
        <v>124</v>
      </c>
    </row>
    <row r="8" spans="1:31" ht="42" customHeight="1" thickBot="1" x14ac:dyDescent="0.25">
      <c r="A8" s="223">
        <v>2</v>
      </c>
      <c r="B8" s="128" t="str">
        <f>INDEX(Erfassung4!$AA:$AA,MATCH($A8,Erfassung4!$BR:$BR,0)-17)</f>
        <v>SG Rottendorf 1</v>
      </c>
      <c r="C8" s="129">
        <f>INDEX(Erfassung4!AC:AC,MATCH($A8,Erfassung4!$BR:$BR,0)-1)</f>
        <v>683</v>
      </c>
      <c r="D8" s="130">
        <f>INDEX(Erfassung4!AD:AD,MATCH($A8,Erfassung4!$BR:$BR,0))</f>
        <v>4.5</v>
      </c>
      <c r="E8" s="129">
        <f>INDEX(Erfassung4!AE:AE,MATCH($A8,Erfassung4!$BR:$BR,0)-1)</f>
        <v>789</v>
      </c>
      <c r="F8" s="130">
        <f>INDEX(Erfassung4!AF:AF,MATCH($A8,Erfassung4!$BR:$BR,0))</f>
        <v>6</v>
      </c>
      <c r="G8" s="129">
        <f>INDEX(Erfassung4!AG:AG,MATCH($A8,Erfassung4!$BR:$BR,0)-1)</f>
        <v>658</v>
      </c>
      <c r="H8" s="130">
        <f>INDEX(Erfassung4!AH:AH,MATCH($A8,Erfassung4!$BR:$BR,0))</f>
        <v>2</v>
      </c>
      <c r="I8" s="129">
        <f>INDEX(Erfassung4!AI:AI,MATCH($A8,Erfassung4!$BR:$BR,0)-1)</f>
        <v>867</v>
      </c>
      <c r="J8" s="130">
        <f>INDEX(Erfassung4!AJ:AJ,MATCH($A8,Erfassung4!$BR:$BR,0))</f>
        <v>5</v>
      </c>
      <c r="K8" s="129">
        <f>INDEX(Erfassung4!AK:AK,MATCH($A8,Erfassung4!$BR:$BR,0)-1)</f>
        <v>0</v>
      </c>
      <c r="L8" s="130">
        <f>INDEX(Erfassung4!AL:AL,MATCH($A8,Erfassung4!$BR:$BR,0))</f>
        <v>0</v>
      </c>
      <c r="M8" s="129">
        <f>INDEX(Erfassung4!AM:AM,MATCH($A8,Erfassung4!$BR:$BR,0)-1)</f>
        <v>0</v>
      </c>
      <c r="N8" s="130">
        <f>INDEX(Erfassung4!AN:AN,MATCH($A8,Erfassung4!$BR:$BR,0))</f>
        <v>0</v>
      </c>
      <c r="O8" s="129">
        <f>INDEX(Erfassung4!AO:AO,MATCH($A8,Erfassung4!$BR:$BR,0)-1)</f>
        <v>0</v>
      </c>
      <c r="P8" s="130">
        <f>INDEX(Erfassung4!AP:AP,MATCH($A8,Erfassung4!$BR:$BR,0))</f>
        <v>0</v>
      </c>
      <c r="Q8" s="129">
        <f>INDEX(Erfassung4!AQ:AQ,MATCH($A8,Erfassung4!$BR:$BR,0)-1)</f>
        <v>0</v>
      </c>
      <c r="R8" s="130">
        <f>INDEX(Erfassung4!AR:AR,MATCH($A8,Erfassung4!$BR:$BR,0))</f>
        <v>0</v>
      </c>
      <c r="S8" s="129">
        <f>INDEX(Erfassung4!AS:AS,MATCH($A8,Erfassung4!$BR:$BR,0)-1)</f>
        <v>0</v>
      </c>
      <c r="T8" s="130">
        <f>INDEX(Erfassung4!AT:AT,MATCH($A8,Erfassung4!$BR:$BR,0))</f>
        <v>0</v>
      </c>
      <c r="U8" s="131">
        <f t="shared" si="0"/>
        <v>2997</v>
      </c>
      <c r="V8" s="132">
        <f t="shared" si="0"/>
        <v>17.5</v>
      </c>
      <c r="W8" s="224">
        <f>IFERROR(U8/INDEX(Erfassung4!BF:BF,MATCH(A8,Erfassung4!BR:BR,0)),0)</f>
        <v>187.3125</v>
      </c>
      <c r="X8" s="25"/>
      <c r="AA8" s="225">
        <f>INDEX(TabGes3!I:I,MATCH($B8,TabGes3!$B:$B,0))+U8</f>
        <v>23122</v>
      </c>
      <c r="AB8" s="225">
        <f>INDEX(TabGes3!J:J,MATCH($B8,TabGes3!$B:$B,0))+V8</f>
        <v>94</v>
      </c>
      <c r="AC8" s="215">
        <f t="shared" si="1"/>
        <v>94.000023122000002</v>
      </c>
      <c r="AD8" s="215">
        <f t="shared" si="2"/>
        <v>6</v>
      </c>
      <c r="AE8" s="215">
        <f>INDEX(Tabelle3!AE:AE,MATCH(B8,Tabelle3!B:B,0))+SUMIF(Erfassung4!BU:BU,B8,Erfassung4!BF:BF)</f>
        <v>123</v>
      </c>
    </row>
    <row r="9" spans="1:31" ht="42" customHeight="1" thickBot="1" x14ac:dyDescent="0.25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0</v>
      </c>
      <c r="L9" s="130">
        <f>INDEX(Erfassung4!AL:AL,MATCH($A9,Erfassung4!$BR:$BR,0))</f>
        <v>0</v>
      </c>
      <c r="M9" s="129">
        <f>INDEX(Erfassung4!AM:AM,MATCH($A9,Erfassung4!$BR:$BR,0)-1)</f>
        <v>0</v>
      </c>
      <c r="N9" s="130">
        <f>INDEX(Erfassung4!AN:AN,MATCH($A9,Erfassung4!$BR:$BR,0))</f>
        <v>0</v>
      </c>
      <c r="O9" s="129">
        <f>INDEX(Erfassung4!AO:AO,MATCH($A9,Erfassung4!$BR:$BR,0)-1)</f>
        <v>0</v>
      </c>
      <c r="P9" s="130">
        <f>INDEX(Erfassung4!AP:AP,MATCH($A9,Erfassung4!$BR:$BR,0))</f>
        <v>0</v>
      </c>
      <c r="Q9" s="129">
        <f>INDEX(Erfassung4!AQ:AQ,MATCH($A9,Erfassung4!$BR:$BR,0)-1)</f>
        <v>0</v>
      </c>
      <c r="R9" s="130">
        <f>INDEX(Erfassung4!AR:AR,MATCH($A9,Erfassung4!$BR:$BR,0))</f>
        <v>0</v>
      </c>
      <c r="S9" s="129">
        <f>INDEX(Erfassung4!AS:AS,MATCH($A9,Erfassung4!$BR:$BR,0)-1)</f>
        <v>0</v>
      </c>
      <c r="T9" s="130">
        <f>INDEX(Erfassung4!AT:AT,MATCH($A9,Erfassung4!$BR:$BR,0))</f>
        <v>0</v>
      </c>
      <c r="U9" s="131">
        <f t="shared" si="0"/>
        <v>3022</v>
      </c>
      <c r="V9" s="132">
        <f t="shared" si="0"/>
        <v>16</v>
      </c>
      <c r="W9" s="224">
        <f>IFERROR(U9/INDEX(Erfassung4!BF:BF,MATCH(A9,Erfassung4!BR:BR,0)),0)</f>
        <v>188.875</v>
      </c>
      <c r="X9" s="25"/>
      <c r="AA9" s="225">
        <f>INDEX(TabGes3!I:I,MATCH($B9,TabGes3!$B:$B,0))+U9</f>
        <v>24418</v>
      </c>
      <c r="AB9" s="225">
        <f>INDEX(TabGes3!J:J,MATCH($B9,TabGes3!$B:$B,0))+V9</f>
        <v>112.5</v>
      </c>
      <c r="AC9" s="215">
        <f t="shared" si="1"/>
        <v>112.500024418</v>
      </c>
      <c r="AD9" s="215">
        <f t="shared" si="2"/>
        <v>2</v>
      </c>
      <c r="AE9" s="215">
        <f>INDEX(Tabelle3!AE:AE,MATCH(B9,Tabelle3!B:B,0))+SUMIF(Erfassung4!BU:BU,B9,Erfassung4!BF:BF)</f>
        <v>124</v>
      </c>
    </row>
    <row r="10" spans="1:31" ht="42" customHeight="1" thickBot="1" x14ac:dyDescent="0.25">
      <c r="A10" s="223">
        <v>4</v>
      </c>
      <c r="B10" s="128" t="str">
        <f>INDEX(Erfassung4!$AA:$AA,MATCH($A10,Erfassung4!$BR:$BR,0)-17)</f>
        <v>BK München 3</v>
      </c>
      <c r="C10" s="129">
        <f>INDEX(Erfassung4!AC:AC,MATCH($A10,Erfassung4!$BR:$BR,0)-1)</f>
        <v>798</v>
      </c>
      <c r="D10" s="130">
        <f>INDEX(Erfassung4!AD:AD,MATCH($A10,Erfassung4!$BR:$BR,0))</f>
        <v>2</v>
      </c>
      <c r="E10" s="129">
        <f>INDEX(Erfassung4!AE:AE,MATCH($A10,Erfassung4!$BR:$BR,0)-1)</f>
        <v>830</v>
      </c>
      <c r="F10" s="130">
        <f>INDEX(Erfassung4!AF:AF,MATCH($A10,Erfassung4!$BR:$BR,0))</f>
        <v>2</v>
      </c>
      <c r="G10" s="129">
        <f>INDEX(Erfassung4!AG:AG,MATCH($A10,Erfassung4!$BR:$BR,0)-1)</f>
        <v>818</v>
      </c>
      <c r="H10" s="130">
        <f>INDEX(Erfassung4!AH:AH,MATCH($A10,Erfassung4!$BR:$BR,0))</f>
        <v>6</v>
      </c>
      <c r="I10" s="129">
        <f>INDEX(Erfassung4!AI:AI,MATCH($A10,Erfassung4!$BR:$BR,0)-1)</f>
        <v>832</v>
      </c>
      <c r="J10" s="130">
        <f>INDEX(Erfassung4!AJ:AJ,MATCH($A10,Erfassung4!$BR:$BR,0))</f>
        <v>5</v>
      </c>
      <c r="K10" s="129">
        <f>INDEX(Erfassung4!AK:AK,MATCH($A10,Erfassung4!$BR:$BR,0)-1)</f>
        <v>0</v>
      </c>
      <c r="L10" s="130">
        <f>INDEX(Erfassung4!AL:AL,MATCH($A10,Erfassung4!$BR:$BR,0))</f>
        <v>0</v>
      </c>
      <c r="M10" s="129">
        <f>INDEX(Erfassung4!AM:AM,MATCH($A10,Erfassung4!$BR:$BR,0)-1)</f>
        <v>0</v>
      </c>
      <c r="N10" s="130">
        <f>INDEX(Erfassung4!AN:AN,MATCH($A10,Erfassung4!$BR:$BR,0))</f>
        <v>0</v>
      </c>
      <c r="O10" s="129">
        <f>INDEX(Erfassung4!AO:AO,MATCH($A10,Erfassung4!$BR:$BR,0)-1)</f>
        <v>0</v>
      </c>
      <c r="P10" s="130">
        <f>INDEX(Erfassung4!AP:AP,MATCH($A10,Erfassung4!$BR:$BR,0))</f>
        <v>0</v>
      </c>
      <c r="Q10" s="129">
        <f>INDEX(Erfassung4!AQ:AQ,MATCH($A10,Erfassung4!$BR:$BR,0)-1)</f>
        <v>0</v>
      </c>
      <c r="R10" s="130">
        <f>INDEX(Erfassung4!AR:AR,MATCH($A10,Erfassung4!$BR:$BR,0))</f>
        <v>0</v>
      </c>
      <c r="S10" s="129">
        <f>INDEX(Erfassung4!AS:AS,MATCH($A10,Erfassung4!$BR:$BR,0)-1)</f>
        <v>0</v>
      </c>
      <c r="T10" s="130">
        <f>INDEX(Erfassung4!AT:AT,MATCH($A10,Erfassung4!$BR:$BR,0))</f>
        <v>0</v>
      </c>
      <c r="U10" s="131">
        <f t="shared" si="0"/>
        <v>3278</v>
      </c>
      <c r="V10" s="132">
        <f t="shared" si="0"/>
        <v>15</v>
      </c>
      <c r="W10" s="224">
        <f>IFERROR(U10/INDEX(Erfassung4!BF:BF,MATCH(A10,Erfassung4!BR:BR,0)),0)</f>
        <v>204.875</v>
      </c>
      <c r="X10" s="25"/>
      <c r="AA10" s="225">
        <f>INDEX(TabGes3!I:I,MATCH($B10,TabGes3!$B:$B,0))+U10</f>
        <v>24712</v>
      </c>
      <c r="AB10" s="225">
        <f>INDEX(TabGes3!J:J,MATCH($B10,TabGes3!$B:$B,0))+V10</f>
        <v>103</v>
      </c>
      <c r="AC10" s="215">
        <f t="shared" si="1"/>
        <v>103.000024712</v>
      </c>
      <c r="AD10" s="215">
        <f t="shared" si="2"/>
        <v>4</v>
      </c>
      <c r="AE10" s="215">
        <f>INDEX(Tabelle3!AE:AE,MATCH(B10,Tabelle3!B:B,0))+SUMIF(Erfassung4!BU:BU,B10,Erfassung4!BF:BF)</f>
        <v>124</v>
      </c>
    </row>
    <row r="11" spans="1:31" ht="42" customHeight="1" thickBot="1" x14ac:dyDescent="0.25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0</v>
      </c>
      <c r="L11" s="130">
        <f>INDEX(Erfassung4!AL:AL,MATCH($A11,Erfassung4!$BR:$BR,0))</f>
        <v>0</v>
      </c>
      <c r="M11" s="129">
        <f>INDEX(Erfassung4!AM:AM,MATCH($A11,Erfassung4!$BR:$BR,0)-1)</f>
        <v>0</v>
      </c>
      <c r="N11" s="130">
        <f>INDEX(Erfassung4!AN:AN,MATCH($A11,Erfassung4!$BR:$BR,0))</f>
        <v>0</v>
      </c>
      <c r="O11" s="129">
        <f>INDEX(Erfassung4!AO:AO,MATCH($A11,Erfassung4!$BR:$BR,0)-1)</f>
        <v>0</v>
      </c>
      <c r="P11" s="130">
        <f>INDEX(Erfassung4!AP:AP,MATCH($A11,Erfassung4!$BR:$BR,0))</f>
        <v>0</v>
      </c>
      <c r="Q11" s="129">
        <f>INDEX(Erfassung4!AQ:AQ,MATCH($A11,Erfassung4!$BR:$BR,0)-1)</f>
        <v>0</v>
      </c>
      <c r="R11" s="130">
        <f>INDEX(Erfassung4!AR:AR,MATCH($A11,Erfassung4!$BR:$BR,0))</f>
        <v>0</v>
      </c>
      <c r="S11" s="129">
        <f>INDEX(Erfassung4!AS:AS,MATCH($A11,Erfassung4!$BR:$BR,0)-1)</f>
        <v>0</v>
      </c>
      <c r="T11" s="130">
        <f>INDEX(Erfassung4!AT:AT,MATCH($A11,Erfassung4!$BR:$BR,0))</f>
        <v>0</v>
      </c>
      <c r="U11" s="131">
        <f t="shared" si="0"/>
        <v>2925</v>
      </c>
      <c r="V11" s="132">
        <f t="shared" si="0"/>
        <v>14</v>
      </c>
      <c r="W11" s="224">
        <f>IFERROR(U11/INDEX(Erfassung4!BF:BF,MATCH(A11,Erfassung4!BR:BR,0)),0)</f>
        <v>182.8125</v>
      </c>
      <c r="X11" s="25"/>
      <c r="AA11" s="225">
        <f>INDEX(TabGes3!I:I,MATCH($B11,TabGes3!$B:$B,0))+U11</f>
        <v>23475</v>
      </c>
      <c r="AB11" s="225">
        <f>INDEX(TabGes3!J:J,MATCH($B11,TabGes3!$B:$B,0))+V11</f>
        <v>93.5</v>
      </c>
      <c r="AC11" s="215">
        <f t="shared" si="1"/>
        <v>93.500023475000006</v>
      </c>
      <c r="AD11" s="215">
        <f t="shared" si="2"/>
        <v>7</v>
      </c>
      <c r="AE11" s="215">
        <f>INDEX(Tabelle3!AE:AE,MATCH(B11,Tabelle3!B:B,0))+SUMIF(Erfassung4!BU:BU,B11,Erfassung4!BF:BF)</f>
        <v>124</v>
      </c>
    </row>
    <row r="12" spans="1:31" ht="42" customHeight="1" thickBot="1" x14ac:dyDescent="0.25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0</v>
      </c>
      <c r="L12" s="130">
        <f>INDEX(Erfassung4!AL:AL,MATCH($A12,Erfassung4!$BR:$BR,0))</f>
        <v>0</v>
      </c>
      <c r="M12" s="129">
        <f>INDEX(Erfassung4!AM:AM,MATCH($A12,Erfassung4!$BR:$BR,0)-1)</f>
        <v>0</v>
      </c>
      <c r="N12" s="130">
        <f>INDEX(Erfassung4!AN:AN,MATCH($A12,Erfassung4!$BR:$BR,0))</f>
        <v>0</v>
      </c>
      <c r="O12" s="129">
        <f>INDEX(Erfassung4!AO:AO,MATCH($A12,Erfassung4!$BR:$BR,0)-1)</f>
        <v>0</v>
      </c>
      <c r="P12" s="130">
        <f>INDEX(Erfassung4!AP:AP,MATCH($A12,Erfassung4!$BR:$BR,0))</f>
        <v>0</v>
      </c>
      <c r="Q12" s="129">
        <f>INDEX(Erfassung4!AQ:AQ,MATCH($A12,Erfassung4!$BR:$BR,0)-1)</f>
        <v>0</v>
      </c>
      <c r="R12" s="130">
        <f>INDEX(Erfassung4!AR:AR,MATCH($A12,Erfassung4!$BR:$BR,0))</f>
        <v>0</v>
      </c>
      <c r="S12" s="129">
        <f>INDEX(Erfassung4!AS:AS,MATCH($A12,Erfassung4!$BR:$BR,0)-1)</f>
        <v>0</v>
      </c>
      <c r="T12" s="130">
        <f>INDEX(Erfassung4!AT:AT,MATCH($A12,Erfassung4!$BR:$BR,0))</f>
        <v>0</v>
      </c>
      <c r="U12" s="131">
        <f t="shared" si="0"/>
        <v>3081</v>
      </c>
      <c r="V12" s="132">
        <f t="shared" si="0"/>
        <v>12</v>
      </c>
      <c r="W12" s="224">
        <f>IFERROR(U12/INDEX(Erfassung4!BF:BF,MATCH(A12,Erfassung4!BR:BR,0)),0)</f>
        <v>192.5625</v>
      </c>
      <c r="X12" s="25"/>
      <c r="AA12" s="225">
        <f>INDEX(TabGes3!I:I,MATCH($B12,TabGes3!$B:$B,0))+U12</f>
        <v>23988</v>
      </c>
      <c r="AB12" s="225">
        <f>INDEX(TabGes3!J:J,MATCH($B12,TabGes3!$B:$B,0))+V12</f>
        <v>106</v>
      </c>
      <c r="AC12" s="215">
        <f t="shared" si="1"/>
        <v>106.000023988</v>
      </c>
      <c r="AD12" s="215">
        <f t="shared" si="2"/>
        <v>3</v>
      </c>
      <c r="AE12" s="215">
        <f>INDEX(Tabelle3!AE:AE,MATCH(B12,Tabelle3!B:B,0))+SUMIF(Erfassung4!BU:BU,B12,Erfassung4!BF:BF)</f>
        <v>124</v>
      </c>
    </row>
    <row r="13" spans="1:31" ht="42" customHeight="1" thickBot="1" x14ac:dyDescent="0.25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0</v>
      </c>
      <c r="L13" s="130">
        <f>INDEX(Erfassung4!AL:AL,MATCH($A13,Erfassung4!$BR:$BR,0))</f>
        <v>0</v>
      </c>
      <c r="M13" s="129">
        <f>INDEX(Erfassung4!AM:AM,MATCH($A13,Erfassung4!$BR:$BR,0)-1)</f>
        <v>0</v>
      </c>
      <c r="N13" s="130">
        <f>INDEX(Erfassung4!AN:AN,MATCH($A13,Erfassung4!$BR:$BR,0))</f>
        <v>0</v>
      </c>
      <c r="O13" s="129">
        <f>INDEX(Erfassung4!AO:AO,MATCH($A13,Erfassung4!$BR:$BR,0)-1)</f>
        <v>0</v>
      </c>
      <c r="P13" s="130">
        <f>INDEX(Erfassung4!AP:AP,MATCH($A13,Erfassung4!$BR:$BR,0))</f>
        <v>0</v>
      </c>
      <c r="Q13" s="129">
        <f>INDEX(Erfassung4!AQ:AQ,MATCH($A13,Erfassung4!$BR:$BR,0)-1)</f>
        <v>0</v>
      </c>
      <c r="R13" s="130">
        <f>INDEX(Erfassung4!AR:AR,MATCH($A13,Erfassung4!$BR:$BR,0))</f>
        <v>0</v>
      </c>
      <c r="S13" s="129">
        <f>INDEX(Erfassung4!AS:AS,MATCH($A13,Erfassung4!$BR:$BR,0)-1)</f>
        <v>0</v>
      </c>
      <c r="T13" s="130">
        <f>INDEX(Erfassung4!AT:AT,MATCH($A13,Erfassung4!$BR:$BR,0))</f>
        <v>0</v>
      </c>
      <c r="U13" s="131">
        <f t="shared" si="0"/>
        <v>2838</v>
      </c>
      <c r="V13" s="132">
        <f t="shared" si="0"/>
        <v>9</v>
      </c>
      <c r="W13" s="224">
        <f>IFERROR(U13/INDEX(Erfassung4!BF:BF,MATCH(A13,Erfassung4!BR:BR,0)),0)</f>
        <v>177.375</v>
      </c>
      <c r="X13" s="25"/>
      <c r="AA13" s="225">
        <f>INDEX(TabGes3!I:I,MATCH($B13,TabGes3!$B:$B,0))+U13</f>
        <v>22546</v>
      </c>
      <c r="AB13" s="225">
        <f>INDEX(TabGes3!J:J,MATCH($B13,TabGes3!$B:$B,0))+V13</f>
        <v>61.5</v>
      </c>
      <c r="AC13" s="215">
        <f t="shared" si="1"/>
        <v>61.500022545999997</v>
      </c>
      <c r="AD13" s="215">
        <f t="shared" si="2"/>
        <v>10</v>
      </c>
      <c r="AE13" s="215">
        <f>INDEX(Tabelle3!AE:AE,MATCH(B13,Tabelle3!B:B,0))+SUMIF(Erfassung4!BU:BU,B13,Erfassung4!BF:BF)</f>
        <v>124</v>
      </c>
    </row>
    <row r="14" spans="1:31" ht="42" customHeight="1" thickBot="1" x14ac:dyDescent="0.25">
      <c r="A14" s="223">
        <v>8</v>
      </c>
      <c r="B14" s="128" t="str">
        <f>INDEX(Erfassung4!$AA:$AA,MATCH($A14,Erfassung4!$BR:$BR,0)-17)</f>
        <v>Bowlinghaus Bamberg 1</v>
      </c>
      <c r="C14" s="129">
        <f>INDEX(Erfassung4!AC:AC,MATCH($A14,Erfassung4!$BR:$BR,0)-1)</f>
        <v>646</v>
      </c>
      <c r="D14" s="130">
        <f>INDEX(Erfassung4!AD:AD,MATCH($A14,Erfassung4!$BR:$BR,0))</f>
        <v>1.5</v>
      </c>
      <c r="E14" s="129">
        <f>INDEX(Erfassung4!AE:AE,MATCH($A14,Erfassung4!$BR:$BR,0)-1)</f>
        <v>816</v>
      </c>
      <c r="F14" s="130">
        <f>INDEX(Erfassung4!AF:AF,MATCH($A14,Erfassung4!$BR:$BR,0))</f>
        <v>2</v>
      </c>
      <c r="G14" s="129">
        <f>INDEX(Erfassung4!AG:AG,MATCH($A14,Erfassung4!$BR:$BR,0)-1)</f>
        <v>729</v>
      </c>
      <c r="H14" s="130">
        <f>INDEX(Erfassung4!AH:AH,MATCH($A14,Erfassung4!$BR:$BR,0))</f>
        <v>1</v>
      </c>
      <c r="I14" s="129">
        <f>INDEX(Erfassung4!AI:AI,MATCH($A14,Erfassung4!$BR:$BR,0)-1)</f>
        <v>725</v>
      </c>
      <c r="J14" s="130">
        <f>INDEX(Erfassung4!AJ:AJ,MATCH($A14,Erfassung4!$BR:$BR,0))</f>
        <v>4</v>
      </c>
      <c r="K14" s="129">
        <f>INDEX(Erfassung4!AK:AK,MATCH($A14,Erfassung4!$BR:$BR,0)-1)</f>
        <v>0</v>
      </c>
      <c r="L14" s="130">
        <f>INDEX(Erfassung4!AL:AL,MATCH($A14,Erfassung4!$BR:$BR,0))</f>
        <v>0</v>
      </c>
      <c r="M14" s="129">
        <f>INDEX(Erfassung4!AM:AM,MATCH($A14,Erfassung4!$BR:$BR,0)-1)</f>
        <v>0</v>
      </c>
      <c r="N14" s="130">
        <f>INDEX(Erfassung4!AN:AN,MATCH($A14,Erfassung4!$BR:$BR,0))</f>
        <v>0</v>
      </c>
      <c r="O14" s="129">
        <f>INDEX(Erfassung4!AO:AO,MATCH($A14,Erfassung4!$BR:$BR,0)-1)</f>
        <v>0</v>
      </c>
      <c r="P14" s="130">
        <f>INDEX(Erfassung4!AP:AP,MATCH($A14,Erfassung4!$BR:$BR,0))</f>
        <v>0</v>
      </c>
      <c r="Q14" s="129">
        <f>INDEX(Erfassung4!AQ:AQ,MATCH($A14,Erfassung4!$BR:$BR,0)-1)</f>
        <v>0</v>
      </c>
      <c r="R14" s="130">
        <f>INDEX(Erfassung4!AR:AR,MATCH($A14,Erfassung4!$BR:$BR,0))</f>
        <v>0</v>
      </c>
      <c r="S14" s="129">
        <f>INDEX(Erfassung4!AS:AS,MATCH($A14,Erfassung4!$BR:$BR,0)-1)</f>
        <v>0</v>
      </c>
      <c r="T14" s="130">
        <f>INDEX(Erfassung4!AT:AT,MATCH($A14,Erfassung4!$BR:$BR,0))</f>
        <v>0</v>
      </c>
      <c r="U14" s="131">
        <f t="shared" si="0"/>
        <v>2916</v>
      </c>
      <c r="V14" s="132">
        <f t="shared" si="0"/>
        <v>8.5</v>
      </c>
      <c r="W14" s="224">
        <f>IFERROR(U14/INDEX(Erfassung4!BF:BF,MATCH(A14,Erfassung4!BR:BR,0)),0)</f>
        <v>182.25</v>
      </c>
      <c r="X14" s="25"/>
      <c r="AA14" s="225">
        <f>INDEX(TabGes3!I:I,MATCH($B14,TabGes3!$B:$B,0))+U14</f>
        <v>23688</v>
      </c>
      <c r="AB14" s="225">
        <f>INDEX(TabGes3!J:J,MATCH($B14,TabGes3!$B:$B,0))+V14</f>
        <v>94.5</v>
      </c>
      <c r="AC14" s="215">
        <f t="shared" si="1"/>
        <v>94.500023687999999</v>
      </c>
      <c r="AD14" s="215">
        <f t="shared" si="2"/>
        <v>5</v>
      </c>
      <c r="AE14" s="215">
        <f>INDEX(Tabelle3!AE:AE,MATCH(B14,Tabelle3!B:B,0))+SUMIF(Erfassung4!BU:BU,B14,Erfassung4!BF:BF)</f>
        <v>124</v>
      </c>
    </row>
    <row r="15" spans="1:31" ht="42" customHeight="1" thickBot="1" x14ac:dyDescent="0.25">
      <c r="A15" s="223">
        <v>9</v>
      </c>
      <c r="B15" s="128" t="str">
        <f>INDEX(Erfassung4!$AA:$AA,MATCH($A15,Erfassung4!$BR:$BR,0)-17)</f>
        <v>High Roller Rosenheim 1</v>
      </c>
      <c r="C15" s="129">
        <f>INDEX(Erfassung4!AC:AC,MATCH($A15,Erfassung4!$BR:$BR,0)-1)</f>
        <v>671</v>
      </c>
      <c r="D15" s="130">
        <f>INDEX(Erfassung4!AD:AD,MATCH($A15,Erfassung4!$BR:$BR,0))</f>
        <v>2</v>
      </c>
      <c r="E15" s="129">
        <f>INDEX(Erfassung4!AE:AE,MATCH($A15,Erfassung4!$BR:$BR,0)-1)</f>
        <v>664</v>
      </c>
      <c r="F15" s="130">
        <f>INDEX(Erfassung4!AF:AF,MATCH($A15,Erfassung4!$BR:$BR,0))</f>
        <v>0</v>
      </c>
      <c r="G15" s="129">
        <f>INDEX(Erfassung4!AG:AG,MATCH($A15,Erfassung4!$BR:$BR,0)-1)</f>
        <v>650</v>
      </c>
      <c r="H15" s="130">
        <f>INDEX(Erfassung4!AH:AH,MATCH($A15,Erfassung4!$BR:$BR,0))</f>
        <v>1</v>
      </c>
      <c r="I15" s="129">
        <f>INDEX(Erfassung4!AI:AI,MATCH($A15,Erfassung4!$BR:$BR,0)-1)</f>
        <v>704</v>
      </c>
      <c r="J15" s="130">
        <f>INDEX(Erfassung4!AJ:AJ,MATCH($A15,Erfassung4!$BR:$BR,0))</f>
        <v>2</v>
      </c>
      <c r="K15" s="129">
        <f>INDEX(Erfassung4!AK:AK,MATCH($A15,Erfassung4!$BR:$BR,0)-1)</f>
        <v>0</v>
      </c>
      <c r="L15" s="130">
        <f>INDEX(Erfassung4!AL:AL,MATCH($A15,Erfassung4!$BR:$BR,0))</f>
        <v>0</v>
      </c>
      <c r="M15" s="129">
        <f>INDEX(Erfassung4!AM:AM,MATCH($A15,Erfassung4!$BR:$BR,0)-1)</f>
        <v>0</v>
      </c>
      <c r="N15" s="130">
        <f>INDEX(Erfassung4!AN:AN,MATCH($A15,Erfassung4!$BR:$BR,0))</f>
        <v>0</v>
      </c>
      <c r="O15" s="129">
        <f>INDEX(Erfassung4!AO:AO,MATCH($A15,Erfassung4!$BR:$BR,0)-1)</f>
        <v>0</v>
      </c>
      <c r="P15" s="130">
        <f>INDEX(Erfassung4!AP:AP,MATCH($A15,Erfassung4!$BR:$BR,0))</f>
        <v>0</v>
      </c>
      <c r="Q15" s="129">
        <f>INDEX(Erfassung4!AQ:AQ,MATCH($A15,Erfassung4!$BR:$BR,0)-1)</f>
        <v>0</v>
      </c>
      <c r="R15" s="130">
        <f>INDEX(Erfassung4!AR:AR,MATCH($A15,Erfassung4!$BR:$BR,0))</f>
        <v>0</v>
      </c>
      <c r="S15" s="129">
        <f>INDEX(Erfassung4!AS:AS,MATCH($A15,Erfassung4!$BR:$BR,0)-1)</f>
        <v>0</v>
      </c>
      <c r="T15" s="130">
        <f>INDEX(Erfassung4!AT:AT,MATCH($A15,Erfassung4!$BR:$BR,0))</f>
        <v>0</v>
      </c>
      <c r="U15" s="131">
        <f t="shared" si="0"/>
        <v>2689</v>
      </c>
      <c r="V15" s="132">
        <f t="shared" si="0"/>
        <v>5</v>
      </c>
      <c r="W15" s="224">
        <f>IFERROR(U15/INDEX(Erfassung4!BF:BF,MATCH(A15,Erfassung4!BR:BR,0)),0)</f>
        <v>168.0625</v>
      </c>
      <c r="X15" s="25"/>
      <c r="AA15" s="225">
        <f>INDEX(TabGes3!I:I,MATCH($B15,TabGes3!$B:$B,0))+U15</f>
        <v>22533</v>
      </c>
      <c r="AB15" s="225">
        <f>INDEX(TabGes3!J:J,MATCH($B15,TabGes3!$B:$B,0))+V15</f>
        <v>71.5</v>
      </c>
      <c r="AC15" s="215">
        <f t="shared" si="1"/>
        <v>71.500022533000006</v>
      </c>
      <c r="AD15" s="215">
        <f t="shared" si="2"/>
        <v>9</v>
      </c>
      <c r="AE15" s="215">
        <f>INDEX(Tabelle3!AE:AE,MATCH(B15,Tabelle3!B:B,0))+SUMIF(Erfassung4!BU:BU,B15,Erfassung4!BF:BF)</f>
        <v>124</v>
      </c>
    </row>
    <row r="16" spans="1:31" ht="42" customHeight="1" thickBot="1" x14ac:dyDescent="0.25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2675</v>
      </c>
      <c r="V16" s="132">
        <f t="shared" si="0"/>
        <v>5</v>
      </c>
      <c r="W16" s="224">
        <f>IFERROR(U16/INDEX(Erfassung4!BF:BF,MATCH(A16,Erfassung4!BR:BR,0)),0)</f>
        <v>167.1875</v>
      </c>
      <c r="X16" s="25"/>
      <c r="AA16" s="225">
        <f>INDEX(TabGes3!I:I,MATCH($B16,TabGes3!$B:$B,0))+U16</f>
        <v>21969</v>
      </c>
      <c r="AB16" s="225">
        <f>INDEX(TabGes3!J:J,MATCH($B16,TabGes3!$B:$B,0))+V16</f>
        <v>73</v>
      </c>
      <c r="AC16" s="215">
        <f t="shared" si="1"/>
        <v>73.000021969000002</v>
      </c>
      <c r="AD16" s="215">
        <f t="shared" si="2"/>
        <v>8</v>
      </c>
      <c r="AE16" s="215">
        <f>INDEX(Tabelle3!AE:AE,MATCH(B16,Tabelle3!B:B,0))+SUMIF(Erfassung4!BU:BU,B16,Erfassung4!BF:BF)</f>
        <v>124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IFERROR(INDEX(Erfassung4!AA:AA,MATCH(1,Erfassung4!BV:BV,0)),"")</f>
        <v>Renner, Alexander</v>
      </c>
      <c r="H21" t="str">
        <f>INDEX(Erfassung4!BU:BU,MATCH(C21,Erfassung4!AA:AA,0))</f>
        <v>Bowlinghaus Bamberg 1</v>
      </c>
      <c r="N21" s="133">
        <f>IFERROR(ROUND(INDEX(Erfassung4!BT:BT,MATCH(1,Erfassung4!BV:BV,0)),0),"")</f>
        <v>258</v>
      </c>
    </row>
    <row r="22" spans="2:23" x14ac:dyDescent="0.2">
      <c r="B22" s="166"/>
      <c r="C22" t="str">
        <f>IF(N22="","",IFERROR(INDEX(Erfassung4!AA:AA,MATCH(2,Erfassung4!BV:BV,0)),""))</f>
        <v>Reichardt, Stefan</v>
      </c>
      <c r="H22" t="str">
        <f>IF(C22="","",INDEX(Erfassung4!BU:BU,MATCH(C22,Erfassung4!AA:AA,0)))</f>
        <v>SG Rottendorf 1</v>
      </c>
      <c r="N22" s="134">
        <f>IF(IFERROR(ROUND(INDEX(Erfassung4!BT:BT,MATCH(2,Erfassung4!BV:BV,0)),0),0)=0,"",IFERROR(ROUND(INDEX(Erfassung4!BT:BT,MATCH(2,Erfassung4!BV:BV,0)),0),0))</f>
        <v>258</v>
      </c>
    </row>
    <row r="23" spans="2:23" x14ac:dyDescent="0.2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BC Comet Nürnberg</v>
      </c>
      <c r="N24" s="382" t="str">
        <f>IFERROR(ROUND(INDEX(Erfassung4!BW:BW,MATCH(1,Erfassung4!BZ:BZ,0)),0),"")&amp;"  /  "&amp;ROUND(IFERROR(ROUND(INDEX(Erfassung4!BW:BW,MATCH(1,Erfassung4!BZ:BZ,0)),0),"")/9,2)</f>
        <v>0  /  0</v>
      </c>
      <c r="O24" s="382"/>
      <c r="P24" s="382"/>
    </row>
    <row r="25" spans="2:23" x14ac:dyDescent="0.2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">
      <c r="C26" t="str">
        <f>IF(N26="","",IFERROR(INDEX(Erfassung4!AA:AA,MATCH(3,Erfassung4!BZ:BZ,0)),""))</f>
        <v>Auer, Thomas</v>
      </c>
      <c r="E26" s="2"/>
      <c r="H26" t="str">
        <f>IF(C26="","",INDEX(Erfassung4!BU:BU,MATCH(C26,Erfassung4!AA:AA,0)))</f>
        <v>High Roller Rosenheim 1</v>
      </c>
      <c r="N26" s="134">
        <f>IF(IFERROR(ROUND(INDEX(Erfassung4!BW:BW,MATCH(3,Erfassung4!BZ:BZ,0)),0),0)=0,"",IFERROR(ROUND(INDEX(Erfassung4!BW:BW,MATCH(3,Erfassung4!BZ:BZ,0)),0),0))</f>
        <v>687</v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2.75" x14ac:dyDescent="0.2"/>
  <cols>
    <col min="1" max="1" width="4.140625" customWidth="1"/>
    <col min="2" max="2" width="18.42578125" customWidth="1"/>
    <col min="3" max="7" width="8.7109375" customWidth="1"/>
    <col min="8" max="8" width="8.85546875" customWidth="1"/>
    <col min="9" max="9" width="8.7109375" customWidth="1"/>
    <col min="10" max="10" width="11.140625" customWidth="1"/>
    <col min="11" max="11" width="13.42578125" customWidth="1"/>
    <col min="12" max="12" width="9.42578125" customWidth="1"/>
    <col min="14" max="14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7" t="s">
        <v>1799</v>
      </c>
      <c r="L5" s="378"/>
      <c r="M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25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3123</v>
      </c>
      <c r="J7" s="38">
        <f>INDEX(Tabelle4!V:V,MATCH(B7,Tabelle4!B:B,0))</f>
        <v>18</v>
      </c>
      <c r="K7" s="41">
        <f t="shared" ref="K7:K16" si="0">SUM(C7+E7+G7+I7)</f>
        <v>24762</v>
      </c>
      <c r="L7" s="40">
        <f t="shared" ref="L7:L16" si="1">SUM(D7+F7+H7+J7)</f>
        <v>120.5</v>
      </c>
      <c r="M7" s="37">
        <f>K7/INDEX(Tabelle4!$AE:$AE,MATCH($B7,Tabelle4!$B:$B,0))</f>
        <v>199.69354838709677</v>
      </c>
      <c r="N7" s="25"/>
    </row>
    <row r="8" spans="1:31" ht="42" customHeight="1" thickBot="1" x14ac:dyDescent="0.25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3022</v>
      </c>
      <c r="J8" s="38">
        <f>INDEX(Tabelle4!V:V,MATCH(B8,Tabelle4!B:B,0))</f>
        <v>16</v>
      </c>
      <c r="K8" s="41">
        <f t="shared" si="0"/>
        <v>24418</v>
      </c>
      <c r="L8" s="40">
        <f t="shared" si="1"/>
        <v>112.5</v>
      </c>
      <c r="M8" s="37">
        <f>K8/INDEX(Tabelle4!$AE:$AE,MATCH($B8,Tabelle4!$B:$B,0))</f>
        <v>196.91935483870967</v>
      </c>
      <c r="N8" s="25"/>
    </row>
    <row r="9" spans="1:31" ht="42" customHeight="1" thickBot="1" x14ac:dyDescent="0.25">
      <c r="A9" s="34">
        <v>3</v>
      </c>
      <c r="B9" s="128" t="str">
        <f>INDEX(Tabelle4!B:B,MATCH(A9,Tabelle4!AD:AD,0))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5">
        <f>INDEX(Tabelle4!U:U,MATCH(B9,Tabelle4!B:B,0))</f>
        <v>3081</v>
      </c>
      <c r="J9" s="38">
        <f>INDEX(Tabelle4!V:V,MATCH(B9,Tabelle4!B:B,0))</f>
        <v>12</v>
      </c>
      <c r="K9" s="41">
        <f t="shared" si="0"/>
        <v>23988</v>
      </c>
      <c r="L9" s="40">
        <f t="shared" si="1"/>
        <v>106</v>
      </c>
      <c r="M9" s="37">
        <f>K9/INDEX(Tabelle4!$AE:$AE,MATCH($B9,Tabelle4!$B:$B,0))</f>
        <v>193.45161290322579</v>
      </c>
      <c r="N9" s="25"/>
    </row>
    <row r="10" spans="1:31" ht="42" customHeight="1" thickBot="1" x14ac:dyDescent="0.25">
      <c r="A10" s="34">
        <v>4</v>
      </c>
      <c r="B10" s="128" t="str">
        <f>INDEX(Tabelle4!B:B,MATCH(A10,Tabelle4!AD:AD,0))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5">
        <f>INDEX(Tabelle4!U:U,MATCH(B10,Tabelle4!B:B,0))</f>
        <v>3278</v>
      </c>
      <c r="J10" s="38">
        <f>INDEX(Tabelle4!V:V,MATCH(B10,Tabelle4!B:B,0))</f>
        <v>15</v>
      </c>
      <c r="K10" s="41">
        <f t="shared" si="0"/>
        <v>24712</v>
      </c>
      <c r="L10" s="40">
        <f t="shared" si="1"/>
        <v>103</v>
      </c>
      <c r="M10" s="37">
        <f>K10/INDEX(Tabelle4!$AE:$AE,MATCH($B10,Tabelle4!$B:$B,0))</f>
        <v>199.29032258064515</v>
      </c>
      <c r="N10" s="25"/>
    </row>
    <row r="11" spans="1:31" ht="42" customHeight="1" thickBot="1" x14ac:dyDescent="0.25">
      <c r="A11" s="34">
        <v>5</v>
      </c>
      <c r="B11" s="128" t="str">
        <f>INDEX(Tabelle4!B:B,MATCH(A11,Tabelle4!AD:AD,0))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5">
        <f>INDEX(Tabelle4!U:U,MATCH(B11,Tabelle4!B:B,0))</f>
        <v>2916</v>
      </c>
      <c r="J11" s="38">
        <f>INDEX(Tabelle4!V:V,MATCH(B11,Tabelle4!B:B,0))</f>
        <v>8.5</v>
      </c>
      <c r="K11" s="41">
        <f t="shared" si="0"/>
        <v>23688</v>
      </c>
      <c r="L11" s="40">
        <f t="shared" si="1"/>
        <v>94.5</v>
      </c>
      <c r="M11" s="37">
        <f>K11/INDEX(Tabelle4!$AE:$AE,MATCH($B11,Tabelle4!$B:$B,0))</f>
        <v>191.03225806451613</v>
      </c>
      <c r="N11" s="25"/>
    </row>
    <row r="12" spans="1:31" ht="42" customHeight="1" thickBot="1" x14ac:dyDescent="0.25">
      <c r="A12" s="34">
        <v>6</v>
      </c>
      <c r="B12" s="128" t="str">
        <f>INDEX(Tabelle4!B:B,MATCH(A12,Tabelle4!AD:AD,0))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35">
        <f>INDEX(Tabelle3!U:U,MATCH(B12,Tabelle3!B:B,0))</f>
        <v>6507</v>
      </c>
      <c r="H12" s="38">
        <f>INDEX(Tabelle3!V:V,MATCH(B12,Tabelle3!B:B,0))</f>
        <v>20</v>
      </c>
      <c r="I12" s="35">
        <f>INDEX(Tabelle4!U:U,MATCH(B12,Tabelle4!B:B,0))</f>
        <v>2997</v>
      </c>
      <c r="J12" s="38">
        <f>INDEX(Tabelle4!V:V,MATCH(B12,Tabelle4!B:B,0))</f>
        <v>17.5</v>
      </c>
      <c r="K12" s="41">
        <f t="shared" si="0"/>
        <v>23122</v>
      </c>
      <c r="L12" s="40">
        <f t="shared" si="1"/>
        <v>94</v>
      </c>
      <c r="M12" s="37">
        <f>K12/INDEX(Tabelle4!$AE:$AE,MATCH($B12,Tabelle4!$B:$B,0))</f>
        <v>187.98373983739836</v>
      </c>
      <c r="N12" s="25"/>
    </row>
    <row r="13" spans="1:31" ht="42" customHeight="1" thickBot="1" x14ac:dyDescent="0.25">
      <c r="A13" s="34">
        <v>7</v>
      </c>
      <c r="B13" s="128" t="str">
        <f>INDEX(Tabelle4!B:B,MATCH(A13,Tabelle4!AD:AD,0))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35">
        <f>INDEX(Tabelle3!U:U,MATCH(B13,Tabelle3!B:B,0))</f>
        <v>6689</v>
      </c>
      <c r="H13" s="38">
        <f>INDEX(Tabelle3!V:V,MATCH(B13,Tabelle3!B:B,0))</f>
        <v>33</v>
      </c>
      <c r="I13" s="35">
        <f>INDEX(Tabelle4!U:U,MATCH(B13,Tabelle4!B:B,0))</f>
        <v>2925</v>
      </c>
      <c r="J13" s="38">
        <f>INDEX(Tabelle4!V:V,MATCH(B13,Tabelle4!B:B,0))</f>
        <v>14</v>
      </c>
      <c r="K13" s="41">
        <f t="shared" si="0"/>
        <v>23475</v>
      </c>
      <c r="L13" s="40">
        <f t="shared" si="1"/>
        <v>93.5</v>
      </c>
      <c r="M13" s="37">
        <f>K13/INDEX(Tabelle4!$AE:$AE,MATCH($B13,Tabelle4!$B:$B,0))</f>
        <v>189.31451612903226</v>
      </c>
      <c r="N13" s="25"/>
    </row>
    <row r="14" spans="1:31" ht="42" customHeight="1" thickBot="1" x14ac:dyDescent="0.25">
      <c r="A14" s="34">
        <v>8</v>
      </c>
      <c r="B14" s="128" t="str">
        <f>INDEX(Tabelle4!B:B,MATCH(A14,Tabelle4!AD:AD,0))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5">
        <f>INDEX(Tabelle4!U:U,MATCH(B14,Tabelle4!B:B,0))</f>
        <v>2675</v>
      </c>
      <c r="J14" s="38">
        <f>INDEX(Tabelle4!V:V,MATCH(B14,Tabelle4!B:B,0))</f>
        <v>5</v>
      </c>
      <c r="K14" s="41">
        <f t="shared" si="0"/>
        <v>21969</v>
      </c>
      <c r="L14" s="40">
        <f t="shared" si="1"/>
        <v>73</v>
      </c>
      <c r="M14" s="37">
        <f>K14/INDEX(Tabelle4!$AE:$AE,MATCH($B14,Tabelle4!$B:$B,0))</f>
        <v>177.16935483870967</v>
      </c>
      <c r="N14" s="25"/>
    </row>
    <row r="15" spans="1:31" ht="42" customHeight="1" thickBot="1" x14ac:dyDescent="0.25">
      <c r="A15" s="34">
        <v>9</v>
      </c>
      <c r="B15" s="128" t="str">
        <f>INDEX(Tabelle4!B:B,MATCH(A15,Tabelle4!AD:AD,0))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5">
        <f>INDEX(Tabelle4!U:U,MATCH(B15,Tabelle4!B:B,0))</f>
        <v>2689</v>
      </c>
      <c r="J15" s="38">
        <f>INDEX(Tabelle4!V:V,MATCH(B15,Tabelle4!B:B,0))</f>
        <v>5</v>
      </c>
      <c r="K15" s="41">
        <f t="shared" si="0"/>
        <v>22533</v>
      </c>
      <c r="L15" s="40">
        <f t="shared" si="1"/>
        <v>71.5</v>
      </c>
      <c r="M15" s="37">
        <f>K15/INDEX(Tabelle4!$AE:$AE,MATCH($B15,Tabelle4!$B:$B,0))</f>
        <v>181.71774193548387</v>
      </c>
      <c r="N15" s="25"/>
    </row>
    <row r="16" spans="1:31" ht="42" customHeight="1" thickBot="1" x14ac:dyDescent="0.25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2838</v>
      </c>
      <c r="J16" s="38">
        <f>INDEX(Tabelle4!V:V,MATCH(B16,Tabelle4!B:B,0))</f>
        <v>9</v>
      </c>
      <c r="K16" s="41">
        <f t="shared" si="0"/>
        <v>22546</v>
      </c>
      <c r="L16" s="40">
        <f t="shared" si="1"/>
        <v>61.5</v>
      </c>
      <c r="M16" s="37">
        <f>K16/INDEX(Tabelle4!$AE:$AE,MATCH($B16,Tabelle4!$B:$B,0))</f>
        <v>181.82258064516128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773</v>
      </c>
      <c r="N2">
        <f>SUMIF(Erfassung4!BD:BD,L2,Erfassung4!BG:BG)</f>
        <v>4</v>
      </c>
      <c r="O2">
        <f t="shared" ref="O2:O65" si="0">IF(N2=0,0,M2/N2-ROW()/1000000000)</f>
        <v>193.24999999799999</v>
      </c>
      <c r="P2">
        <f t="shared" ref="P2:P65" si="1">RANK(O2,O:O)</f>
        <v>15</v>
      </c>
    </row>
    <row r="3" spans="1:16" x14ac:dyDescent="0.2">
      <c r="L3" s="227">
        <f>INDEX(Starter!A:A,ROW()-1)</f>
        <v>38687</v>
      </c>
      <c r="M3">
        <f>SUMIF(Erfassung4!BD:BD,L3,Erfassung4!BW:BW)</f>
        <v>725</v>
      </c>
      <c r="N3">
        <f>SUMIF(Erfassung4!BD:BD,L3,Erfassung4!BG:BG)</f>
        <v>4</v>
      </c>
      <c r="O3">
        <f t="shared" si="0"/>
        <v>181.249999997</v>
      </c>
      <c r="P3">
        <f t="shared" si="1"/>
        <v>26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789</v>
      </c>
      <c r="N4">
        <f>SUMIF(Erfassung4!BD:BD,L4,Erfassung4!BG:BG)</f>
        <v>4</v>
      </c>
      <c r="O4">
        <f t="shared" si="0"/>
        <v>197.24999999600001</v>
      </c>
      <c r="P4">
        <f t="shared" si="1"/>
        <v>10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893</v>
      </c>
      <c r="F5">
        <f t="shared" ref="F5:F36" si="4">IFERROR(INDEX(N:N,MATCH(A5,P:P,0)),"")</f>
        <v>4</v>
      </c>
      <c r="G5" s="137">
        <f t="shared" ref="G5:G36" si="5">IFERROR(INDEX(O:O,MATCH(A5,P:P,0)),"")</f>
        <v>223.24999993</v>
      </c>
      <c r="L5" s="227">
        <f>INDEX(Starter!A:A,ROW()-1)</f>
        <v>16301</v>
      </c>
      <c r="M5">
        <f>SUMIF(Erfassung4!BD:BD,L5,Erfassung4!BW:BW)</f>
        <v>167</v>
      </c>
      <c r="N5">
        <f>SUMIF(Erfassung4!BD:BD,L5,Erfassung4!BG:BG)</f>
        <v>1</v>
      </c>
      <c r="O5">
        <f t="shared" si="0"/>
        <v>166.999999995</v>
      </c>
      <c r="P5">
        <f t="shared" si="1"/>
        <v>37</v>
      </c>
    </row>
    <row r="6" spans="1:16" x14ac:dyDescent="0.2">
      <c r="A6">
        <f t="shared" ref="A6:A37" si="6">IFERROR(IF(A5+1&gt;MAX(P:P)-1,"",A5+1),"")</f>
        <v>2</v>
      </c>
      <c r="B6">
        <f t="shared" si="2"/>
        <v>7734</v>
      </c>
      <c r="C6" t="str">
        <f>IFERROR(INDEX(Starter!B:B,MATCH(B6,Starter!A:A,0)),"")</f>
        <v>Schwarz, Jan</v>
      </c>
      <c r="D6" t="str">
        <f>IFERROR(INDEX(Starter!C:C,MATCH(B6,Starter!A:A,0)),"")</f>
        <v>Comet</v>
      </c>
      <c r="E6" s="102">
        <f t="shared" si="3"/>
        <v>871</v>
      </c>
      <c r="F6">
        <f t="shared" si="4"/>
        <v>4</v>
      </c>
      <c r="G6" s="137">
        <f t="shared" si="5"/>
        <v>217.74999997200001</v>
      </c>
      <c r="L6" s="227">
        <f>INDEX(Starter!A:A,ROW()-1)</f>
        <v>38411</v>
      </c>
      <c r="M6">
        <f>SUMIF(Erfassung4!BD:BD,L6,Erfassung4!BW:BW)</f>
        <v>615</v>
      </c>
      <c r="N6">
        <f>SUMIF(Erfassung4!BD:BD,L6,Erfassung4!BG:BG)</f>
        <v>4</v>
      </c>
      <c r="O6">
        <f t="shared" si="0"/>
        <v>153.74999999400001</v>
      </c>
      <c r="P6">
        <f t="shared" si="1"/>
        <v>42</v>
      </c>
    </row>
    <row r="7" spans="1:16" x14ac:dyDescent="0.2">
      <c r="A7">
        <f t="shared" si="6"/>
        <v>3</v>
      </c>
      <c r="B7">
        <f t="shared" si="2"/>
        <v>7601</v>
      </c>
      <c r="C7" t="str">
        <f>IFERROR(INDEX(Starter!B:B,MATCH(B7,Starter!A:A,0)),"")</f>
        <v>Lüthje, Volker</v>
      </c>
      <c r="D7" t="str">
        <f>IFERROR(INDEX(Starter!C:C,MATCH(B7,Starter!A:A,0)),"")</f>
        <v>BC Bajuwaren 1976 München</v>
      </c>
      <c r="E7" s="102">
        <f t="shared" si="3"/>
        <v>433</v>
      </c>
      <c r="F7">
        <f t="shared" si="4"/>
        <v>2</v>
      </c>
      <c r="G7" s="137">
        <f t="shared" si="5"/>
        <v>216.49999995499999</v>
      </c>
      <c r="L7" s="227">
        <f>INDEX(Starter!A:A,ROW()-1)</f>
        <v>38361</v>
      </c>
      <c r="M7">
        <f>SUMIF(Erfassung4!BD:BD,L7,Erfassung4!BW:BW)</f>
        <v>581</v>
      </c>
      <c r="N7">
        <f>SUMIF(Erfassung4!BD:BD,L7,Erfassung4!BG:BG)</f>
        <v>4</v>
      </c>
      <c r="O7">
        <f t="shared" si="0"/>
        <v>145.24999999299999</v>
      </c>
      <c r="P7">
        <f t="shared" si="1"/>
        <v>46</v>
      </c>
    </row>
    <row r="8" spans="1:16" x14ac:dyDescent="0.2">
      <c r="A8">
        <f t="shared" si="6"/>
        <v>4</v>
      </c>
      <c r="B8">
        <f t="shared" si="2"/>
        <v>16263</v>
      </c>
      <c r="C8" t="str">
        <f>IFERROR(INDEX(Starter!B:B,MATCH(B8,Starter!A:A,0)),"")</f>
        <v>Jackwerth, Enno</v>
      </c>
      <c r="D8" t="str">
        <f>IFERROR(INDEX(Starter!C:C,MATCH(B8,Starter!A:A,0)),"")</f>
        <v>BF Rot-Weiß Lichtenhof 69</v>
      </c>
      <c r="E8" s="102">
        <f t="shared" si="3"/>
        <v>853</v>
      </c>
      <c r="F8">
        <f t="shared" si="4"/>
        <v>4</v>
      </c>
      <c r="G8" s="137">
        <f t="shared" si="5"/>
        <v>213.249999957</v>
      </c>
      <c r="L8" s="227">
        <f>INDEX(Starter!A:A,ROW()-1)</f>
        <v>38550</v>
      </c>
      <c r="M8">
        <f>SUMIF(Erfassung4!BD:BD,L8,Erfassung4!BW:BW)</f>
        <v>678</v>
      </c>
      <c r="N8">
        <f>SUMIF(Erfassung4!BD:BD,L8,Erfassung4!BG:BG)</f>
        <v>4</v>
      </c>
      <c r="O8">
        <f t="shared" si="0"/>
        <v>169.499999992</v>
      </c>
      <c r="P8">
        <f t="shared" si="1"/>
        <v>35</v>
      </c>
    </row>
    <row r="9" spans="1:16" x14ac:dyDescent="0.2">
      <c r="A9">
        <f t="shared" si="6"/>
        <v>5</v>
      </c>
      <c r="B9">
        <f t="shared" si="2"/>
        <v>7597</v>
      </c>
      <c r="C9" t="str">
        <f>IFERROR(INDEX(Starter!B:B,MATCH(B9,Starter!A:A,0)),"")</f>
        <v>Laub, Harald</v>
      </c>
      <c r="D9" t="str">
        <f>IFERROR(INDEX(Starter!C:C,MATCH(B9,Starter!A:A,0)),"")</f>
        <v>BK München</v>
      </c>
      <c r="E9" s="102">
        <f t="shared" si="3"/>
        <v>848</v>
      </c>
      <c r="F9">
        <f t="shared" si="4"/>
        <v>4</v>
      </c>
      <c r="G9" s="137">
        <f t="shared" si="5"/>
        <v>211.99999998499999</v>
      </c>
      <c r="L9" s="227">
        <f>INDEX(Starter!A:A,ROW()-1)</f>
        <v>7348</v>
      </c>
      <c r="M9">
        <f>SUMIF(Erfassung4!BD:BD,L9,Erfassung4!BW:BW)</f>
        <v>801</v>
      </c>
      <c r="N9">
        <f>SUMIF(Erfassung4!BD:BD,L9,Erfassung4!BG:BG)</f>
        <v>4</v>
      </c>
      <c r="O9">
        <f t="shared" si="0"/>
        <v>200.24999999100001</v>
      </c>
      <c r="P9">
        <f t="shared" si="1"/>
        <v>8</v>
      </c>
    </row>
    <row r="10" spans="1:16" x14ac:dyDescent="0.2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834</v>
      </c>
      <c r="F10">
        <f t="shared" si="4"/>
        <v>4</v>
      </c>
      <c r="G10" s="137">
        <f t="shared" si="5"/>
        <v>208.49999997099999</v>
      </c>
      <c r="L10" s="227">
        <f>INDEX(Starter!A:A,ROW()-1)</f>
        <v>16852</v>
      </c>
      <c r="M10">
        <f>SUMIF(Erfassung4!BD:BD,L10,Erfassung4!BW:BW)</f>
        <v>764</v>
      </c>
      <c r="N10">
        <f>SUMIF(Erfassung4!BD:BD,L10,Erfassung4!BG:BG)</f>
        <v>4</v>
      </c>
      <c r="O10">
        <f t="shared" si="0"/>
        <v>190.99999998999999</v>
      </c>
      <c r="P10">
        <f t="shared" si="1"/>
        <v>18</v>
      </c>
    </row>
    <row r="11" spans="1:16" x14ac:dyDescent="0.2">
      <c r="A11">
        <f t="shared" si="6"/>
        <v>7</v>
      </c>
      <c r="B11">
        <f t="shared" si="2"/>
        <v>27134</v>
      </c>
      <c r="C11" t="str">
        <f>IFERROR(INDEX(Starter!B:B,MATCH(B11,Starter!A:A,0)),"")</f>
        <v>Lohse, Sebastian</v>
      </c>
      <c r="D11" t="str">
        <f>IFERROR(INDEX(Starter!C:C,MATCH(B11,Starter!A:A,0)),"")</f>
        <v>BC EMAX</v>
      </c>
      <c r="E11" s="102">
        <f t="shared" si="3"/>
        <v>809</v>
      </c>
      <c r="F11">
        <f t="shared" si="4"/>
        <v>4</v>
      </c>
      <c r="G11" s="137">
        <f t="shared" si="5"/>
        <v>202.24999996700001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48</v>
      </c>
    </row>
    <row r="12" spans="1:16" x14ac:dyDescent="0.2">
      <c r="A12">
        <f t="shared" si="6"/>
        <v>8</v>
      </c>
      <c r="B12">
        <f t="shared" si="2"/>
        <v>7348</v>
      </c>
      <c r="C12" t="str">
        <f>IFERROR(INDEX(Starter!B:B,MATCH(B12,Starter!A:A,0)),"")</f>
        <v>Spielvogel, Jochen</v>
      </c>
      <c r="D12" t="str">
        <f>IFERROR(INDEX(Starter!C:C,MATCH(B12,Starter!A:A,0)),"")</f>
        <v>BC Schanzer Strikers</v>
      </c>
      <c r="E12" s="102">
        <f t="shared" si="3"/>
        <v>801</v>
      </c>
      <c r="F12">
        <f t="shared" si="4"/>
        <v>4</v>
      </c>
      <c r="G12" s="137">
        <f t="shared" si="5"/>
        <v>200.24999999100001</v>
      </c>
      <c r="L12" s="227">
        <f>INDEX(Starter!A:A,ROW()-1)</f>
        <v>16495</v>
      </c>
      <c r="M12">
        <f>SUMIF(Erfassung4!BD:BD,L12,Erfassung4!BW:BW)</f>
        <v>780</v>
      </c>
      <c r="N12">
        <f>SUMIF(Erfassung4!BD:BD,L12,Erfassung4!BG:BG)</f>
        <v>4</v>
      </c>
      <c r="O12">
        <f t="shared" si="0"/>
        <v>194.99999998800001</v>
      </c>
      <c r="P12">
        <f t="shared" si="1"/>
        <v>13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801</v>
      </c>
      <c r="F13">
        <f t="shared" si="4"/>
        <v>4</v>
      </c>
      <c r="G13" s="137">
        <f t="shared" si="5"/>
        <v>200.24999998199999</v>
      </c>
      <c r="L13" s="227">
        <f>INDEX(Starter!A:A,ROW()-1)</f>
        <v>16945</v>
      </c>
      <c r="M13">
        <f>SUMIF(Erfassung4!BD:BD,L13,Erfassung4!BW:BW)</f>
        <v>767</v>
      </c>
      <c r="N13">
        <f>SUMIF(Erfassung4!BD:BD,L13,Erfassung4!BG:BG)</f>
        <v>4</v>
      </c>
      <c r="O13">
        <f t="shared" si="0"/>
        <v>191.749999987</v>
      </c>
      <c r="P13">
        <f t="shared" si="1"/>
        <v>16</v>
      </c>
    </row>
    <row r="14" spans="1:16" x14ac:dyDescent="0.2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789</v>
      </c>
      <c r="F14">
        <f t="shared" si="4"/>
        <v>4</v>
      </c>
      <c r="G14" s="137">
        <f t="shared" si="5"/>
        <v>197.24999999600001</v>
      </c>
      <c r="L14" s="227">
        <f>INDEX(Starter!A:A,ROW()-1)</f>
        <v>7867</v>
      </c>
      <c r="M14">
        <f>SUMIF(Erfassung4!BD:BD,L14,Erfassung4!BW:BW)</f>
        <v>752</v>
      </c>
      <c r="N14">
        <f>SUMIF(Erfassung4!BD:BD,L14,Erfassung4!BG:BG)</f>
        <v>4</v>
      </c>
      <c r="O14">
        <f t="shared" si="0"/>
        <v>187.99999998600001</v>
      </c>
      <c r="P14">
        <f t="shared" si="1"/>
        <v>22</v>
      </c>
    </row>
    <row r="15" spans="1:16" x14ac:dyDescent="0.2">
      <c r="A15">
        <f t="shared" si="6"/>
        <v>11</v>
      </c>
      <c r="B15">
        <f t="shared" si="2"/>
        <v>7602</v>
      </c>
      <c r="C15" t="str">
        <f>IFERROR(INDEX(Starter!B:B,MATCH(B15,Starter!A:A,0)),"")</f>
        <v>Probst, Marco</v>
      </c>
      <c r="D15" t="str">
        <f>IFERROR(INDEX(Starter!C:C,MATCH(B15,Starter!A:A,0)),"")</f>
        <v>BC EMAX</v>
      </c>
      <c r="E15" s="102">
        <f t="shared" si="3"/>
        <v>787</v>
      </c>
      <c r="F15">
        <f t="shared" si="4"/>
        <v>4</v>
      </c>
      <c r="G15" s="137">
        <f t="shared" si="5"/>
        <v>196.749999946</v>
      </c>
      <c r="L15" s="227">
        <f>INDEX(Starter!A:A,ROW()-1)</f>
        <v>7597</v>
      </c>
      <c r="M15">
        <f>SUMIF(Erfassung4!BD:BD,L15,Erfassung4!BW:BW)</f>
        <v>848</v>
      </c>
      <c r="N15">
        <f>SUMIF(Erfassung4!BD:BD,L15,Erfassung4!BG:BG)</f>
        <v>4</v>
      </c>
      <c r="O15">
        <f t="shared" si="0"/>
        <v>211.99999998499999</v>
      </c>
      <c r="P15">
        <f t="shared" si="1"/>
        <v>5</v>
      </c>
    </row>
    <row r="16" spans="1:16" x14ac:dyDescent="0.2">
      <c r="A16">
        <f t="shared" si="6"/>
        <v>12</v>
      </c>
      <c r="B16">
        <f t="shared" si="2"/>
        <v>7885</v>
      </c>
      <c r="C16" t="str">
        <f>IFERROR(INDEX(Starter!B:B,MATCH(B16,Starter!A:A,0)),"")</f>
        <v>Hinterwimmer, Sebastian</v>
      </c>
      <c r="D16" t="str">
        <f>IFERROR(INDEX(Starter!C:C,MATCH(B16,Starter!A:A,0)),"")</f>
        <v>BK München</v>
      </c>
      <c r="E16" s="102">
        <f t="shared" si="3"/>
        <v>785</v>
      </c>
      <c r="F16">
        <f t="shared" si="4"/>
        <v>4</v>
      </c>
      <c r="G16" s="137">
        <f t="shared" si="5"/>
        <v>196.24999998300001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48</v>
      </c>
    </row>
    <row r="17" spans="1:16" x14ac:dyDescent="0.2">
      <c r="A17">
        <f t="shared" si="6"/>
        <v>13</v>
      </c>
      <c r="B17">
        <f t="shared" si="2"/>
        <v>16495</v>
      </c>
      <c r="C17" t="str">
        <f>IFERROR(INDEX(Starter!B:B,MATCH(B17,Starter!A:A,0)),"")</f>
        <v>Stemmler, Patrick</v>
      </c>
      <c r="D17" t="str">
        <f>IFERROR(INDEX(Starter!C:C,MATCH(B17,Starter!A:A,0)),"")</f>
        <v>SG Rottendorf</v>
      </c>
      <c r="E17" s="102">
        <f t="shared" si="3"/>
        <v>780</v>
      </c>
      <c r="F17">
        <f t="shared" si="4"/>
        <v>4</v>
      </c>
      <c r="G17" s="137">
        <f t="shared" si="5"/>
        <v>194.99999998800001</v>
      </c>
      <c r="L17" s="227">
        <f>INDEX(Starter!A:A,ROW()-1)</f>
        <v>7885</v>
      </c>
      <c r="M17">
        <f>SUMIF(Erfassung4!BD:BD,L17,Erfassung4!BW:BW)</f>
        <v>785</v>
      </c>
      <c r="N17">
        <f>SUMIF(Erfassung4!BD:BD,L17,Erfassung4!BG:BG)</f>
        <v>4</v>
      </c>
      <c r="O17">
        <f t="shared" si="0"/>
        <v>196.24999998300001</v>
      </c>
      <c r="P17">
        <f t="shared" si="1"/>
        <v>12</v>
      </c>
    </row>
    <row r="18" spans="1:16" x14ac:dyDescent="0.2">
      <c r="A18">
        <f t="shared" si="6"/>
        <v>14</v>
      </c>
      <c r="B18">
        <f t="shared" si="2"/>
        <v>7416</v>
      </c>
      <c r="C18" t="str">
        <f>IFERROR(INDEX(Starter!B:B,MATCH(B18,Starter!A:A,0)),"")</f>
        <v>Reichert, Ralph</v>
      </c>
      <c r="D18" t="str">
        <f>IFERROR(INDEX(Starter!C:C,MATCH(B18,Starter!A:A,0)),"")</f>
        <v>BC Bajuwaren 1976 München</v>
      </c>
      <c r="E18" s="102">
        <f t="shared" si="3"/>
        <v>778</v>
      </c>
      <c r="F18">
        <f t="shared" si="4"/>
        <v>4</v>
      </c>
      <c r="G18" s="137">
        <f t="shared" si="5"/>
        <v>194.49999997899999</v>
      </c>
      <c r="L18" s="227">
        <f>INDEX(Starter!A:A,ROW()-1)</f>
        <v>7408</v>
      </c>
      <c r="M18">
        <f>SUMIF(Erfassung4!BD:BD,L18,Erfassung4!BW:BW)</f>
        <v>801</v>
      </c>
      <c r="N18">
        <f>SUMIF(Erfassung4!BD:BD,L18,Erfassung4!BG:BG)</f>
        <v>4</v>
      </c>
      <c r="O18">
        <f t="shared" si="0"/>
        <v>200.24999998199999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16253</v>
      </c>
      <c r="C19" t="str">
        <f>IFERROR(INDEX(Starter!B:B,MATCH(B19,Starter!A:A,0)),"")</f>
        <v>Altenfeld, Marco</v>
      </c>
      <c r="D19" t="str">
        <f>IFERROR(INDEX(Starter!C:C,MATCH(B19,Starter!A:A,0)),"")</f>
        <v>DJK Rimpar</v>
      </c>
      <c r="E19" s="102">
        <f t="shared" si="3"/>
        <v>773</v>
      </c>
      <c r="F19">
        <f t="shared" si="4"/>
        <v>4</v>
      </c>
      <c r="G19" s="137">
        <f t="shared" si="5"/>
        <v>193.24999999799999</v>
      </c>
      <c r="L19" s="227">
        <f>INDEX(Starter!A:A,ROW()-1)</f>
        <v>16762</v>
      </c>
      <c r="M19">
        <f>SUMIF(Erfassung4!BD:BD,L19,Erfassung4!BW:BW)</f>
        <v>303</v>
      </c>
      <c r="N19">
        <f>SUMIF(Erfassung4!BD:BD,L19,Erfassung4!BG:BG)</f>
        <v>2</v>
      </c>
      <c r="O19">
        <f t="shared" si="0"/>
        <v>151.499999981</v>
      </c>
      <c r="P19">
        <f t="shared" si="1"/>
        <v>43</v>
      </c>
    </row>
    <row r="20" spans="1:16" x14ac:dyDescent="0.2">
      <c r="A20">
        <f t="shared" si="6"/>
        <v>16</v>
      </c>
      <c r="B20">
        <f t="shared" si="2"/>
        <v>16945</v>
      </c>
      <c r="C20" t="str">
        <f>IFERROR(INDEX(Starter!B:B,MATCH(B20,Starter!A:A,0)),"")</f>
        <v>Reichardt, Stefan</v>
      </c>
      <c r="D20" t="str">
        <f>IFERROR(INDEX(Starter!C:C,MATCH(B20,Starter!A:A,0)),"")</f>
        <v>SG Rottendorf</v>
      </c>
      <c r="E20" s="102">
        <f t="shared" si="3"/>
        <v>767</v>
      </c>
      <c r="F20">
        <f t="shared" si="4"/>
        <v>4</v>
      </c>
      <c r="G20" s="137">
        <f t="shared" si="5"/>
        <v>191.749999987</v>
      </c>
      <c r="L20" s="227">
        <f>INDEX(Starter!A:A,ROW()-1)</f>
        <v>7600</v>
      </c>
      <c r="M20">
        <f>SUMIF(Erfassung4!BD:BD,L20,Erfassung4!BW:BW)</f>
        <v>766</v>
      </c>
      <c r="N20">
        <f>SUMIF(Erfassung4!BD:BD,L20,Erfassung4!BG:BG)</f>
        <v>4</v>
      </c>
      <c r="O20">
        <f t="shared" si="0"/>
        <v>191.49999998000001</v>
      </c>
      <c r="P20">
        <f t="shared" si="1"/>
        <v>17</v>
      </c>
    </row>
    <row r="21" spans="1:16" x14ac:dyDescent="0.2">
      <c r="A21">
        <f t="shared" si="6"/>
        <v>17</v>
      </c>
      <c r="B21">
        <f t="shared" si="2"/>
        <v>7600</v>
      </c>
      <c r="C21" t="str">
        <f>IFERROR(INDEX(Starter!B:B,MATCH(B21,Starter!A:A,0)),"")</f>
        <v>Lüthje, Dennis</v>
      </c>
      <c r="D21" t="str">
        <f>IFERROR(INDEX(Starter!C:C,MATCH(B21,Starter!A:A,0)),"")</f>
        <v>BC Bajuwaren 1976 München</v>
      </c>
      <c r="E21" s="102">
        <f t="shared" si="3"/>
        <v>766</v>
      </c>
      <c r="F21">
        <f t="shared" si="4"/>
        <v>4</v>
      </c>
      <c r="G21" s="137">
        <f t="shared" si="5"/>
        <v>191.49999998000001</v>
      </c>
      <c r="L21" s="227">
        <f>INDEX(Starter!A:A,ROW()-1)</f>
        <v>7416</v>
      </c>
      <c r="M21">
        <f>SUMIF(Erfassung4!BD:BD,L21,Erfassung4!BW:BW)</f>
        <v>778</v>
      </c>
      <c r="N21">
        <f>SUMIF(Erfassung4!BD:BD,L21,Erfassung4!BG:BG)</f>
        <v>4</v>
      </c>
      <c r="O21">
        <f t="shared" si="0"/>
        <v>194.49999997899999</v>
      </c>
      <c r="P21">
        <f t="shared" si="1"/>
        <v>14</v>
      </c>
    </row>
    <row r="22" spans="1:16" x14ac:dyDescent="0.2">
      <c r="A22">
        <f t="shared" si="6"/>
        <v>18</v>
      </c>
      <c r="B22">
        <f t="shared" si="2"/>
        <v>16852</v>
      </c>
      <c r="C22" t="str">
        <f>IFERROR(INDEX(Starter!B:B,MATCH(B22,Starter!A:A,0)),"")</f>
        <v>Wendel, Dominik</v>
      </c>
      <c r="D22" t="str">
        <f>IFERROR(INDEX(Starter!C:C,MATCH(B22,Starter!A:A,0)),"")</f>
        <v>SG Rottendorf</v>
      </c>
      <c r="E22" s="102">
        <f t="shared" si="3"/>
        <v>764</v>
      </c>
      <c r="F22">
        <f t="shared" si="4"/>
        <v>4</v>
      </c>
      <c r="G22" s="137">
        <f t="shared" si="5"/>
        <v>190.99999998999999</v>
      </c>
      <c r="L22" s="227">
        <f>INDEX(Starter!A:A,ROW()-1)</f>
        <v>7425</v>
      </c>
      <c r="M22">
        <f>SUMIF(Erfassung4!BD:BD,L22,Erfassung4!BW:BW)</f>
        <v>361</v>
      </c>
      <c r="N22">
        <f>SUMIF(Erfassung4!BD:BD,L22,Erfassung4!BG:BG)</f>
        <v>2</v>
      </c>
      <c r="O22">
        <f t="shared" si="0"/>
        <v>180.49999997800001</v>
      </c>
      <c r="P22">
        <f t="shared" si="1"/>
        <v>27</v>
      </c>
    </row>
    <row r="23" spans="1:16" x14ac:dyDescent="0.2">
      <c r="A23">
        <f t="shared" si="6"/>
        <v>19</v>
      </c>
      <c r="B23">
        <f t="shared" si="2"/>
        <v>38043</v>
      </c>
      <c r="C23" t="str">
        <f>IFERROR(INDEX(Starter!B:B,MATCH(B23,Starter!A:A,0)),"")</f>
        <v>Badum, Daniel</v>
      </c>
      <c r="D23" t="str">
        <f>IFERROR(INDEX(Starter!C:C,MATCH(B23,Starter!A:A,0)),"")</f>
        <v>BC Bamberger Bowlinghaus</v>
      </c>
      <c r="E23" s="102">
        <f t="shared" si="3"/>
        <v>761</v>
      </c>
      <c r="F23">
        <f t="shared" si="4"/>
        <v>4</v>
      </c>
      <c r="G23" s="137">
        <f t="shared" si="5"/>
        <v>190.24999994199999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48</v>
      </c>
    </row>
    <row r="24" spans="1:16" x14ac:dyDescent="0.2">
      <c r="A24">
        <f t="shared" si="6"/>
        <v>20</v>
      </c>
      <c r="B24">
        <f t="shared" si="2"/>
        <v>38039</v>
      </c>
      <c r="C24" t="str">
        <f>IFERROR(INDEX(Starter!B:B,MATCH(B24,Starter!A:A,0)),"")</f>
        <v>Plaschka, Nico</v>
      </c>
      <c r="D24" t="str">
        <f>IFERROR(INDEX(Starter!C:C,MATCH(B24,Starter!A:A,0)),"")</f>
        <v>DJK Rimpar</v>
      </c>
      <c r="E24" s="102">
        <f t="shared" si="3"/>
        <v>568</v>
      </c>
      <c r="F24">
        <f t="shared" si="4"/>
        <v>3</v>
      </c>
      <c r="G24" s="137">
        <f t="shared" si="5"/>
        <v>189.33333328533334</v>
      </c>
      <c r="L24" s="227">
        <f>INDEX(Starter!A:A,ROW()-1)</f>
        <v>16888</v>
      </c>
      <c r="M24">
        <f>SUMIF(Erfassung4!BD:BD,L24,Erfassung4!BW:BW)</f>
        <v>687</v>
      </c>
      <c r="N24">
        <f>SUMIF(Erfassung4!BD:BD,L24,Erfassung4!BG:BG)</f>
        <v>4</v>
      </c>
      <c r="O24">
        <f t="shared" si="0"/>
        <v>171.749999976</v>
      </c>
      <c r="P24">
        <f t="shared" si="1"/>
        <v>30</v>
      </c>
    </row>
    <row r="25" spans="1:16" x14ac:dyDescent="0.2">
      <c r="A25">
        <f t="shared" si="6"/>
        <v>21</v>
      </c>
      <c r="B25">
        <f t="shared" si="2"/>
        <v>16251</v>
      </c>
      <c r="C25" t="str">
        <f>IFERROR(INDEX(Starter!B:B,MATCH(B25,Starter!A:A,0)),"")</f>
        <v>Renner, Alexander</v>
      </c>
      <c r="D25" t="str">
        <f>IFERROR(INDEX(Starter!C:C,MATCH(B25,Starter!A:A,0)),"")</f>
        <v>BC Bamberger Bowlinghaus</v>
      </c>
      <c r="E25" s="102">
        <f t="shared" si="3"/>
        <v>756</v>
      </c>
      <c r="F25">
        <f t="shared" si="4"/>
        <v>4</v>
      </c>
      <c r="G25" s="137">
        <f t="shared" si="5"/>
        <v>188.999999933</v>
      </c>
      <c r="L25" s="227">
        <f>INDEX(Starter!A:A,ROW()-1)</f>
        <v>38092</v>
      </c>
      <c r="M25">
        <f>SUMIF(Erfassung4!BD:BD,L25,Erfassung4!BW:BW)</f>
        <v>679</v>
      </c>
      <c r="N25">
        <f>SUMIF(Erfassung4!BD:BD,L25,Erfassung4!BG:BG)</f>
        <v>4</v>
      </c>
      <c r="O25">
        <f t="shared" si="0"/>
        <v>169.74999997500001</v>
      </c>
      <c r="P25">
        <f t="shared" si="1"/>
        <v>34</v>
      </c>
    </row>
    <row r="26" spans="1:16" x14ac:dyDescent="0.2">
      <c r="A26">
        <f t="shared" si="6"/>
        <v>22</v>
      </c>
      <c r="B26">
        <f t="shared" si="2"/>
        <v>7867</v>
      </c>
      <c r="C26" t="str">
        <f>IFERROR(INDEX(Starter!B:B,MATCH(B26,Starter!A:A,0)),"")</f>
        <v>Hinterwimmer, Georg</v>
      </c>
      <c r="D26" t="str">
        <f>IFERROR(INDEX(Starter!C:C,MATCH(B26,Starter!A:A,0)),"")</f>
        <v>BK München</v>
      </c>
      <c r="E26" s="102">
        <f t="shared" si="3"/>
        <v>752</v>
      </c>
      <c r="F26">
        <f t="shared" si="4"/>
        <v>4</v>
      </c>
      <c r="G26" s="137">
        <f t="shared" si="5"/>
        <v>187.99999998600001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48</v>
      </c>
    </row>
    <row r="27" spans="1:16" x14ac:dyDescent="0.2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375</v>
      </c>
      <c r="F27">
        <f t="shared" si="4"/>
        <v>2</v>
      </c>
      <c r="G27" s="137">
        <f t="shared" si="5"/>
        <v>187.49999994500001</v>
      </c>
      <c r="L27" s="227">
        <f>INDEX(Starter!A:A,ROW()-1)</f>
        <v>7725</v>
      </c>
      <c r="M27">
        <f>SUMIF(Erfassung4!BD:BD,L27,Erfassung4!BW:BW)</f>
        <v>735</v>
      </c>
      <c r="N27">
        <f>SUMIF(Erfassung4!BD:BD,L27,Erfassung4!BG:BG)</f>
        <v>4</v>
      </c>
      <c r="O27">
        <f t="shared" si="0"/>
        <v>183.749999973</v>
      </c>
      <c r="P27">
        <f t="shared" si="1"/>
        <v>25</v>
      </c>
    </row>
    <row r="28" spans="1:16" x14ac:dyDescent="0.2">
      <c r="A28">
        <f t="shared" si="6"/>
        <v>24</v>
      </c>
      <c r="B28">
        <f t="shared" si="2"/>
        <v>16873</v>
      </c>
      <c r="C28" t="str">
        <f>IFERROR(INDEX(Starter!B:B,MATCH(B28,Starter!A:A,0)),"")</f>
        <v>Nolan, Jonathan</v>
      </c>
      <c r="D28" t="str">
        <f>IFERROR(INDEX(Starter!C:C,MATCH(B28,Starter!A:A,0)),"")</f>
        <v>BC Bamberger Bowlinghaus</v>
      </c>
      <c r="E28" s="102">
        <f t="shared" si="3"/>
        <v>736</v>
      </c>
      <c r="F28">
        <f t="shared" si="4"/>
        <v>4</v>
      </c>
      <c r="G28" s="137">
        <f t="shared" si="5"/>
        <v>183.99999996</v>
      </c>
      <c r="L28" s="227">
        <f>INDEX(Starter!A:A,ROW()-1)</f>
        <v>7734</v>
      </c>
      <c r="M28">
        <f>SUMIF(Erfassung4!BD:BD,L28,Erfassung4!BW:BW)</f>
        <v>871</v>
      </c>
      <c r="N28">
        <f>SUMIF(Erfassung4!BD:BD,L28,Erfassung4!BG:BG)</f>
        <v>4</v>
      </c>
      <c r="O28">
        <f t="shared" si="0"/>
        <v>217.74999997200001</v>
      </c>
      <c r="P28">
        <f t="shared" si="1"/>
        <v>2</v>
      </c>
    </row>
    <row r="29" spans="1:16" x14ac:dyDescent="0.2">
      <c r="A29">
        <f t="shared" si="6"/>
        <v>25</v>
      </c>
      <c r="B29">
        <f t="shared" si="2"/>
        <v>7725</v>
      </c>
      <c r="C29" t="str">
        <f>IFERROR(INDEX(Starter!B:B,MATCH(B29,Starter!A:A,0)),"")</f>
        <v>Schlundt, Michael</v>
      </c>
      <c r="D29" t="str">
        <f>IFERROR(INDEX(Starter!C:C,MATCH(B29,Starter!A:A,0)),"")</f>
        <v>Comet</v>
      </c>
      <c r="E29" s="102">
        <f t="shared" si="3"/>
        <v>735</v>
      </c>
      <c r="F29">
        <f t="shared" si="4"/>
        <v>4</v>
      </c>
      <c r="G29" s="137">
        <f t="shared" si="5"/>
        <v>183.749999973</v>
      </c>
      <c r="L29" s="227">
        <f>INDEX(Starter!A:A,ROW()-1)</f>
        <v>7724</v>
      </c>
      <c r="M29">
        <f>SUMIF(Erfassung4!BD:BD,L29,Erfassung4!BW:BW)</f>
        <v>834</v>
      </c>
      <c r="N29">
        <f>SUMIF(Erfassung4!BD:BD,L29,Erfassung4!BG:BG)</f>
        <v>4</v>
      </c>
      <c r="O29">
        <f t="shared" si="0"/>
        <v>208.49999997099999</v>
      </c>
      <c r="P29">
        <f t="shared" si="1"/>
        <v>6</v>
      </c>
    </row>
    <row r="30" spans="1:16" x14ac:dyDescent="0.2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725</v>
      </c>
      <c r="F30">
        <f t="shared" si="4"/>
        <v>4</v>
      </c>
      <c r="G30" s="137">
        <f t="shared" si="5"/>
        <v>181.249999997</v>
      </c>
      <c r="L30" s="227">
        <f>INDEX(Starter!A:A,ROW()-1)</f>
        <v>16896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48</v>
      </c>
    </row>
    <row r="31" spans="1:16" x14ac:dyDescent="0.2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361</v>
      </c>
      <c r="F31">
        <f t="shared" si="4"/>
        <v>2</v>
      </c>
      <c r="G31" s="137">
        <f t="shared" si="5"/>
        <v>180.49999997800001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48</v>
      </c>
    </row>
    <row r="32" spans="1:16" x14ac:dyDescent="0.2">
      <c r="A32">
        <f t="shared" si="6"/>
        <v>28</v>
      </c>
      <c r="B32">
        <f t="shared" si="2"/>
        <v>10124</v>
      </c>
      <c r="C32" t="str">
        <f>IFERROR(INDEX(Starter!B:B,MATCH(B32,Starter!A:A,0)),"")</f>
        <v>Kristof, Robert</v>
      </c>
      <c r="D32" t="str">
        <f>IFERROR(INDEX(Starter!C:C,MATCH(B32,Starter!A:A,0)),"")</f>
        <v>BF Rot-Weiß Lichtenhof 69</v>
      </c>
      <c r="E32" s="102">
        <f t="shared" si="3"/>
        <v>692</v>
      </c>
      <c r="F32">
        <f t="shared" si="4"/>
        <v>4</v>
      </c>
      <c r="G32" s="137">
        <f t="shared" si="5"/>
        <v>172.99999995799999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33</v>
      </c>
    </row>
    <row r="33" spans="1:16" x14ac:dyDescent="0.2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518</v>
      </c>
      <c r="F33">
        <f t="shared" si="4"/>
        <v>3</v>
      </c>
      <c r="G33" s="137">
        <f t="shared" si="5"/>
        <v>172.66666662866666</v>
      </c>
      <c r="L33" s="227">
        <f>INDEX(Starter!A:A,ROW()-1)</f>
        <v>27134</v>
      </c>
      <c r="M33">
        <f>SUMIF(Erfassung4!BD:BD,L33,Erfassung4!BW:BW)</f>
        <v>809</v>
      </c>
      <c r="N33">
        <f>SUMIF(Erfassung4!BD:BD,L33,Erfassung4!BG:BG)</f>
        <v>4</v>
      </c>
      <c r="O33">
        <f t="shared" si="0"/>
        <v>202.24999996700001</v>
      </c>
      <c r="P33">
        <f t="shared" si="1"/>
        <v>7</v>
      </c>
    </row>
    <row r="34" spans="1:16" x14ac:dyDescent="0.2">
      <c r="A34">
        <f t="shared" si="6"/>
        <v>30</v>
      </c>
      <c r="B34">
        <f t="shared" si="2"/>
        <v>16888</v>
      </c>
      <c r="C34" t="str">
        <f>IFERROR(INDEX(Starter!B:B,MATCH(B34,Starter!A:A,0)),"")</f>
        <v>Auer, Thomas</v>
      </c>
      <c r="D34" t="str">
        <f>IFERROR(INDEX(Starter!C:C,MATCH(B34,Starter!A:A,0)),"")</f>
        <v>BSC Highroller Rosenheim</v>
      </c>
      <c r="E34" s="102">
        <f t="shared" si="3"/>
        <v>687</v>
      </c>
      <c r="F34">
        <f t="shared" si="4"/>
        <v>4</v>
      </c>
      <c r="G34" s="137">
        <f t="shared" si="5"/>
        <v>171.749999976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48</v>
      </c>
    </row>
    <row r="35" spans="1:16" x14ac:dyDescent="0.2">
      <c r="A35">
        <f t="shared" si="6"/>
        <v>31</v>
      </c>
      <c r="B35">
        <f t="shared" si="2"/>
        <v>16862</v>
      </c>
      <c r="C35" t="str">
        <f>IFERROR(INDEX(Starter!B:B,MATCH(B35,Starter!A:A,0)),"")</f>
        <v>Büttner, Christian</v>
      </c>
      <c r="D35" t="str">
        <f>IFERROR(INDEX(Starter!C:C,MATCH(B35,Starter!A:A,0)),"")</f>
        <v>SG Rottendorf</v>
      </c>
      <c r="E35" s="102">
        <f t="shared" si="3"/>
        <v>686</v>
      </c>
      <c r="F35">
        <f t="shared" si="4"/>
        <v>4</v>
      </c>
      <c r="G35" s="137">
        <f t="shared" si="5"/>
        <v>171.49999994999999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48</v>
      </c>
    </row>
    <row r="36" spans="1:16" x14ac:dyDescent="0.2">
      <c r="A36">
        <f t="shared" si="6"/>
        <v>32</v>
      </c>
      <c r="B36">
        <f t="shared" si="2"/>
        <v>7428</v>
      </c>
      <c r="C36" t="str">
        <f>IFERROR(INDEX(Starter!B:B,MATCH(B36,Starter!A:A,0)),"")</f>
        <v>Pirzer, Robert</v>
      </c>
      <c r="D36" t="str">
        <f>IFERROR(INDEX(Starter!C:C,MATCH(B36,Starter!A:A,0)),"")</f>
        <v>BC EMAX</v>
      </c>
      <c r="E36" s="102">
        <f t="shared" si="3"/>
        <v>342</v>
      </c>
      <c r="F36">
        <f t="shared" si="4"/>
        <v>2</v>
      </c>
      <c r="G36" s="137">
        <f t="shared" si="5"/>
        <v>170.999999944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48</v>
      </c>
    </row>
    <row r="37" spans="1:16" x14ac:dyDescent="0.2">
      <c r="A37">
        <f t="shared" si="6"/>
        <v>33</v>
      </c>
      <c r="B37">
        <f t="shared" ref="B37:B68" si="7">IFERROR(INDEX(L:L,MATCH(A37,P:P,0)),"")</f>
        <v>16245</v>
      </c>
      <c r="C37" t="str">
        <f>IFERROR(INDEX(Starter!B:B,MATCH(B37,Starter!A:A,0)),"")</f>
        <v>Fischbach, Max</v>
      </c>
      <c r="D37" t="str">
        <f>IFERROR(INDEX(Starter!C:C,MATCH(B37,Starter!A:A,0)),"")</f>
        <v>Comet</v>
      </c>
      <c r="E37" s="102">
        <f t="shared" ref="E37:E68" si="8">IFERROR(INDEX(M:M,MATCH(A37,P:P,0)),"")</f>
        <v>683</v>
      </c>
      <c r="F37">
        <f t="shared" ref="F37:F68" si="9">IFERROR(INDEX(N:N,MATCH(A37,P:P,0)),"")</f>
        <v>4</v>
      </c>
      <c r="G37" s="137">
        <f t="shared" ref="G37:G68" si="10">IFERROR(INDEX(O:O,MATCH(A37,P:P,0)),"")</f>
        <v>170.749999968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48</v>
      </c>
    </row>
    <row r="38" spans="1:16" x14ac:dyDescent="0.2">
      <c r="A38">
        <f t="shared" ref="A38:A69" si="11">IFERROR(IF(A37+1&gt;MAX(P:P)-1,"",A37+1),"")</f>
        <v>34</v>
      </c>
      <c r="B38">
        <f t="shared" si="7"/>
        <v>38092</v>
      </c>
      <c r="C38" t="str">
        <f>IFERROR(INDEX(Starter!B:B,MATCH(B38,Starter!A:A,0)),"")</f>
        <v>Kabel, Nicolas</v>
      </c>
      <c r="D38" t="str">
        <f>IFERROR(INDEX(Starter!C:C,MATCH(B38,Starter!A:A,0)),"")</f>
        <v>BSC Highroller Rosenheim</v>
      </c>
      <c r="E38" s="102">
        <f t="shared" si="8"/>
        <v>679</v>
      </c>
      <c r="F38">
        <f t="shared" si="9"/>
        <v>4</v>
      </c>
      <c r="G38" s="137">
        <f t="shared" si="10"/>
        <v>169.74999997500001</v>
      </c>
      <c r="L38" s="227">
        <f>INDEX(Starter!A:A,ROW()-1)</f>
        <v>38041</v>
      </c>
      <c r="M38">
        <f>SUMIF(Erfassung4!BD:BD,L38,Erfassung4!BW:BW)</f>
        <v>518</v>
      </c>
      <c r="N38">
        <f>SUMIF(Erfassung4!BD:BD,L38,Erfassung4!BG:BG)</f>
        <v>3</v>
      </c>
      <c r="O38">
        <f t="shared" si="0"/>
        <v>172.66666662866666</v>
      </c>
      <c r="P38">
        <f t="shared" si="1"/>
        <v>29</v>
      </c>
    </row>
    <row r="39" spans="1:16" x14ac:dyDescent="0.2">
      <c r="A39">
        <f t="shared" si="11"/>
        <v>35</v>
      </c>
      <c r="B39">
        <f t="shared" si="7"/>
        <v>38550</v>
      </c>
      <c r="C39" t="str">
        <f>IFERROR(INDEX(Starter!B:B,MATCH(B39,Starter!A:A,0)),"")</f>
        <v>Schütze, Oliver</v>
      </c>
      <c r="D39" t="str">
        <f>IFERROR(INDEX(Starter!C:C,MATCH(B39,Starter!A:A,0)),"")</f>
        <v>BC Schanzer Strikers</v>
      </c>
      <c r="E39" s="102">
        <f t="shared" si="8"/>
        <v>678</v>
      </c>
      <c r="F39">
        <f t="shared" si="9"/>
        <v>4</v>
      </c>
      <c r="G39" s="137">
        <f t="shared" si="10"/>
        <v>169.499999992</v>
      </c>
      <c r="L39" s="227">
        <f>INDEX(Starter!A:A,ROW()-1)</f>
        <v>25516</v>
      </c>
      <c r="M39">
        <f>SUMIF(Erfassung4!BD:BD,L39,Erfassung4!BW:BW)</f>
        <v>145</v>
      </c>
      <c r="N39">
        <f>SUMIF(Erfassung4!BD:BD,L39,Erfassung4!BG:BG)</f>
        <v>1</v>
      </c>
      <c r="O39">
        <f t="shared" si="0"/>
        <v>144.99999996099999</v>
      </c>
      <c r="P39">
        <f t="shared" si="1"/>
        <v>47</v>
      </c>
    </row>
    <row r="40" spans="1:16" x14ac:dyDescent="0.2">
      <c r="A40">
        <f t="shared" si="11"/>
        <v>36</v>
      </c>
      <c r="B40">
        <f t="shared" si="7"/>
        <v>7937</v>
      </c>
      <c r="C40" t="str">
        <f>IFERROR(INDEX(Starter!B:B,MATCH(B40,Starter!A:A,0)),"")</f>
        <v>Birkner, Jochen</v>
      </c>
      <c r="D40" t="str">
        <f>IFERROR(INDEX(Starter!C:C,MATCH(B40,Starter!A:A,0)),"")</f>
        <v>BF Rot-Weiß Lichtenhof 69</v>
      </c>
      <c r="E40" s="102">
        <f t="shared" si="8"/>
        <v>673</v>
      </c>
      <c r="F40">
        <f t="shared" si="9"/>
        <v>4</v>
      </c>
      <c r="G40" s="137">
        <f t="shared" si="10"/>
        <v>168.24999995900001</v>
      </c>
      <c r="L40" s="227">
        <f>INDEX(Starter!A:A,ROW()-1)</f>
        <v>16873</v>
      </c>
      <c r="M40">
        <f>SUMIF(Erfassung4!BD:BD,L40,Erfassung4!BW:BW)</f>
        <v>736</v>
      </c>
      <c r="N40">
        <f>SUMIF(Erfassung4!BD:BD,L40,Erfassung4!BG:BG)</f>
        <v>4</v>
      </c>
      <c r="O40">
        <f t="shared" si="0"/>
        <v>183.99999996</v>
      </c>
      <c r="P40">
        <f t="shared" si="1"/>
        <v>24</v>
      </c>
    </row>
    <row r="41" spans="1:16" x14ac:dyDescent="0.2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167</v>
      </c>
      <c r="F41">
        <f t="shared" si="9"/>
        <v>1</v>
      </c>
      <c r="G41" s="137">
        <f t="shared" si="10"/>
        <v>166.999999995</v>
      </c>
      <c r="L41" s="227">
        <f>INDEX(Starter!A:A,ROW()-1)</f>
        <v>7937</v>
      </c>
      <c r="M41">
        <f>SUMIF(Erfassung4!BD:BD,L41,Erfassung4!BW:BW)</f>
        <v>673</v>
      </c>
      <c r="N41">
        <f>SUMIF(Erfassung4!BD:BD,L41,Erfassung4!BG:BG)</f>
        <v>4</v>
      </c>
      <c r="O41">
        <f t="shared" si="0"/>
        <v>168.24999995900001</v>
      </c>
      <c r="P41">
        <f t="shared" si="1"/>
        <v>36</v>
      </c>
    </row>
    <row r="42" spans="1:16" x14ac:dyDescent="0.2">
      <c r="A42">
        <f t="shared" si="11"/>
        <v>38</v>
      </c>
      <c r="B42">
        <f t="shared" si="7"/>
        <v>39948</v>
      </c>
      <c r="C42" t="str">
        <f>IFERROR(INDEX(Starter!B:B,MATCH(B42,Starter!A:A,0)),"")</f>
        <v>Wieczorek, Ben</v>
      </c>
      <c r="D42" t="str">
        <f>IFERROR(INDEX(Starter!C:C,MATCH(B42,Starter!A:A,0)),"")</f>
        <v>BF Rot-Weiß Lichtenhof 69</v>
      </c>
      <c r="E42" s="102">
        <f t="shared" si="8"/>
        <v>327</v>
      </c>
      <c r="F42">
        <f t="shared" si="9"/>
        <v>2</v>
      </c>
      <c r="G42" s="137">
        <f t="shared" si="10"/>
        <v>163.49999992799999</v>
      </c>
      <c r="L42" s="227">
        <f>INDEX(Starter!A:A,ROW()-1)</f>
        <v>10124</v>
      </c>
      <c r="M42">
        <f>SUMIF(Erfassung4!BD:BD,L42,Erfassung4!BW:BW)</f>
        <v>692</v>
      </c>
      <c r="N42">
        <f>SUMIF(Erfassung4!BD:BD,L42,Erfassung4!BG:BG)</f>
        <v>4</v>
      </c>
      <c r="O42">
        <f t="shared" si="0"/>
        <v>172.99999995799999</v>
      </c>
      <c r="P42">
        <f t="shared" si="1"/>
        <v>28</v>
      </c>
    </row>
    <row r="43" spans="1:16" x14ac:dyDescent="0.2">
      <c r="A43">
        <f t="shared" si="11"/>
        <v>39</v>
      </c>
      <c r="B43">
        <f t="shared" si="7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8"/>
        <v>643</v>
      </c>
      <c r="F43">
        <f t="shared" si="9"/>
        <v>4</v>
      </c>
      <c r="G43" s="137">
        <f t="shared" si="10"/>
        <v>160.749999941</v>
      </c>
      <c r="L43" s="227">
        <f>INDEX(Starter!A:A,ROW()-1)</f>
        <v>16263</v>
      </c>
      <c r="M43">
        <f>SUMIF(Erfassung4!BD:BD,L43,Erfassung4!BW:BW)</f>
        <v>853</v>
      </c>
      <c r="N43">
        <f>SUMIF(Erfassung4!BD:BD,L43,Erfassung4!BG:BG)</f>
        <v>4</v>
      </c>
      <c r="O43">
        <f t="shared" si="0"/>
        <v>213.249999957</v>
      </c>
      <c r="P43">
        <f t="shared" si="1"/>
        <v>4</v>
      </c>
    </row>
    <row r="44" spans="1:16" x14ac:dyDescent="0.2">
      <c r="A44">
        <f t="shared" si="11"/>
        <v>40</v>
      </c>
      <c r="B44">
        <f t="shared" si="7"/>
        <v>22116</v>
      </c>
      <c r="C44" t="str">
        <f>IFERROR(INDEX(Starter!B:B,MATCH(B44,Starter!A:A,0)),"")</f>
        <v>Tavares, S.</v>
      </c>
      <c r="D44" t="str">
        <f>IFERROR(INDEX(Starter!C:C,MATCH(B44,Starter!A:A,0)),"")</f>
        <v>BC Highroller Rosenheim</v>
      </c>
      <c r="E44" s="102">
        <f t="shared" si="8"/>
        <v>319</v>
      </c>
      <c r="F44">
        <f t="shared" si="9"/>
        <v>2</v>
      </c>
      <c r="G44" s="137">
        <f t="shared" si="10"/>
        <v>159.49999993099999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48</v>
      </c>
    </row>
    <row r="45" spans="1:16" x14ac:dyDescent="0.2">
      <c r="A45">
        <f t="shared" si="11"/>
        <v>41</v>
      </c>
      <c r="B45">
        <f t="shared" si="7"/>
        <v>16398</v>
      </c>
      <c r="C45" t="str">
        <f>IFERROR(INDEX(Starter!B:B,MATCH(B45,Starter!A:A,0)),"")</f>
        <v>Denz, Günter</v>
      </c>
      <c r="D45" t="str">
        <f>IFERROR(INDEX(Starter!C:C,MATCH(B45,Starter!A:A,0)),"")</f>
        <v>BC EMAX</v>
      </c>
      <c r="E45" s="102">
        <f t="shared" si="8"/>
        <v>309</v>
      </c>
      <c r="F45">
        <f t="shared" si="9"/>
        <v>2</v>
      </c>
      <c r="G45" s="137">
        <f t="shared" si="10"/>
        <v>154.49999993399999</v>
      </c>
      <c r="L45" s="227">
        <f>INDEX(Starter!A:A,ROW()-1)</f>
        <v>7601</v>
      </c>
      <c r="M45">
        <f>SUMIF(Erfassung4!BD:BD,L45,Erfassung4!BW:BW)</f>
        <v>433</v>
      </c>
      <c r="N45">
        <f>SUMIF(Erfassung4!BD:BD,L45,Erfassung4!BG:BG)</f>
        <v>2</v>
      </c>
      <c r="O45">
        <f t="shared" si="0"/>
        <v>216.49999995499999</v>
      </c>
      <c r="P45">
        <f t="shared" si="1"/>
        <v>3</v>
      </c>
    </row>
    <row r="46" spans="1:16" x14ac:dyDescent="0.2">
      <c r="A46">
        <f t="shared" si="11"/>
        <v>42</v>
      </c>
      <c r="B46">
        <f t="shared" si="7"/>
        <v>38411</v>
      </c>
      <c r="C46" t="str">
        <f>IFERROR(INDEX(Starter!B:B,MATCH(B46,Starter!A:A,0)),"")</f>
        <v>Hartl, Thomas</v>
      </c>
      <c r="D46" t="str">
        <f>IFERROR(INDEX(Starter!C:C,MATCH(B46,Starter!A:A,0)),"")</f>
        <v>BC Schanzer Strikers</v>
      </c>
      <c r="E46" s="102">
        <f t="shared" si="8"/>
        <v>615</v>
      </c>
      <c r="F46">
        <f t="shared" si="9"/>
        <v>4</v>
      </c>
      <c r="G46" s="137">
        <f t="shared" si="10"/>
        <v>153.74999999400001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48</v>
      </c>
    </row>
    <row r="47" spans="1:16" x14ac:dyDescent="0.2">
      <c r="A47">
        <f t="shared" si="11"/>
        <v>43</v>
      </c>
      <c r="B47">
        <f t="shared" si="7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8"/>
        <v>303</v>
      </c>
      <c r="F47">
        <f t="shared" si="9"/>
        <v>2</v>
      </c>
      <c r="G47" s="137">
        <f t="shared" si="10"/>
        <v>151.499999981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48</v>
      </c>
    </row>
    <row r="48" spans="1:16" x14ac:dyDescent="0.2">
      <c r="A48">
        <f t="shared" si="11"/>
        <v>44</v>
      </c>
      <c r="B48">
        <f t="shared" si="7"/>
        <v>41008</v>
      </c>
      <c r="C48" t="str">
        <f>IFERROR(INDEX(Starter!B:B,MATCH(B48,Starter!A:A,0)),"")</f>
        <v>Richter, Benjamin</v>
      </c>
      <c r="D48" t="str">
        <f>IFERROR(INDEX(Starter!C:C,MATCH(B48,Starter!A:A,0)),"")</f>
        <v>BC EMAX</v>
      </c>
      <c r="E48" s="102">
        <f t="shared" si="8"/>
        <v>303</v>
      </c>
      <c r="F48">
        <f t="shared" si="9"/>
        <v>2</v>
      </c>
      <c r="G48" s="137">
        <f t="shared" si="10"/>
        <v>151.49999993500001</v>
      </c>
      <c r="L48" s="227">
        <f>INDEX(Starter!A:A,ROW()-1)</f>
        <v>38039</v>
      </c>
      <c r="M48">
        <f>SUMIF(Erfassung4!BD:BD,L48,Erfassung4!BW:BW)</f>
        <v>568</v>
      </c>
      <c r="N48">
        <f>SUMIF(Erfassung4!BD:BD,L48,Erfassung4!BG:BG)</f>
        <v>3</v>
      </c>
      <c r="O48">
        <f t="shared" si="0"/>
        <v>189.33333328533334</v>
      </c>
      <c r="P48">
        <f t="shared" si="1"/>
        <v>20</v>
      </c>
    </row>
    <row r="49" spans="1:16" x14ac:dyDescent="0.2">
      <c r="A49">
        <f t="shared" si="11"/>
        <v>45</v>
      </c>
      <c r="B49">
        <f t="shared" si="7"/>
        <v>7746</v>
      </c>
      <c r="C49" t="str">
        <f>IFERROR(INDEX(Starter!B:B,MATCH(B49,Starter!A:A,0)),"")</f>
        <v>Boch, Manfred</v>
      </c>
      <c r="D49" t="str">
        <f>IFERROR(INDEX(Starter!C:C,MATCH(B49,Starter!A:A,0)),"")</f>
        <v>BF Rot-Weiß Lichtenhof 69</v>
      </c>
      <c r="E49" s="102">
        <f t="shared" si="8"/>
        <v>293</v>
      </c>
      <c r="F49">
        <f t="shared" si="9"/>
        <v>2</v>
      </c>
      <c r="G49" s="137">
        <f t="shared" si="10"/>
        <v>146.49999992900001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48</v>
      </c>
    </row>
    <row r="50" spans="1:16" x14ac:dyDescent="0.2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581</v>
      </c>
      <c r="F50">
        <f t="shared" si="9"/>
        <v>4</v>
      </c>
      <c r="G50" s="137">
        <f t="shared" si="10"/>
        <v>145.24999999299999</v>
      </c>
      <c r="L50" s="227">
        <f>INDEX(Starter!A:A,ROW()-1)</f>
        <v>16862</v>
      </c>
      <c r="M50">
        <f>SUMIF(Erfassung4!BD:BD,L50,Erfassung4!BW:BW)</f>
        <v>686</v>
      </c>
      <c r="N50">
        <f>SUMIF(Erfassung4!BD:BD,L50,Erfassung4!BG:BG)</f>
        <v>4</v>
      </c>
      <c r="O50">
        <f t="shared" si="0"/>
        <v>171.49999994999999</v>
      </c>
      <c r="P50">
        <f t="shared" si="1"/>
        <v>31</v>
      </c>
    </row>
    <row r="51" spans="1:16" x14ac:dyDescent="0.2">
      <c r="A51">
        <f t="shared" si="11"/>
        <v>47</v>
      </c>
      <c r="B51">
        <f t="shared" si="7"/>
        <v>25516</v>
      </c>
      <c r="C51" t="str">
        <f>IFERROR(INDEX(Starter!B:B,MATCH(B51,Starter!A:A,0)),"")</f>
        <v>Nikoleit, Thomas</v>
      </c>
      <c r="D51" t="str">
        <f>IFERROR(INDEX(Starter!C:C,MATCH(B51,Starter!A:A,0)),"")</f>
        <v>BC Bamberger Bowlinghaus</v>
      </c>
      <c r="E51" s="102">
        <f t="shared" si="8"/>
        <v>145</v>
      </c>
      <c r="F51">
        <f t="shared" si="9"/>
        <v>1</v>
      </c>
      <c r="G51" s="137">
        <f t="shared" si="10"/>
        <v>144.99999996099999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48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48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48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787</v>
      </c>
      <c r="N54">
        <f>SUMIF(Erfassung4!BD:BD,L54,Erfassung4!BG:BG)</f>
        <v>4</v>
      </c>
      <c r="O54">
        <f t="shared" si="0"/>
        <v>196.749999946</v>
      </c>
      <c r="P54">
        <f t="shared" si="1"/>
        <v>11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375</v>
      </c>
      <c r="N55">
        <f>SUMIF(Erfassung4!BD:BD,L55,Erfassung4!BG:BG)</f>
        <v>2</v>
      </c>
      <c r="O55">
        <f t="shared" si="0"/>
        <v>187.49999994500001</v>
      </c>
      <c r="P55">
        <f t="shared" si="1"/>
        <v>23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342</v>
      </c>
      <c r="N56">
        <f>SUMIF(Erfassung4!BD:BD,L56,Erfassung4!BG:BG)</f>
        <v>2</v>
      </c>
      <c r="O56">
        <f t="shared" si="0"/>
        <v>170.999999944</v>
      </c>
      <c r="P56">
        <f t="shared" si="1"/>
        <v>32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48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761</v>
      </c>
      <c r="N58">
        <f>SUMIF(Erfassung4!BD:BD,L58,Erfassung4!BG:BG)</f>
        <v>4</v>
      </c>
      <c r="O58">
        <f t="shared" si="0"/>
        <v>190.24999994199999</v>
      </c>
      <c r="P58">
        <f t="shared" si="1"/>
        <v>19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643</v>
      </c>
      <c r="N59">
        <f>SUMIF(Erfassung4!BD:BD,L59,Erfassung4!BG:BG)</f>
        <v>4</v>
      </c>
      <c r="O59">
        <f t="shared" si="0"/>
        <v>160.749999941</v>
      </c>
      <c r="P59">
        <f t="shared" si="1"/>
        <v>39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48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48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48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48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48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303</v>
      </c>
      <c r="N65">
        <f>SUMIF(Erfassung4!BD:BD,L65,Erfassung4!BG:BG)</f>
        <v>2</v>
      </c>
      <c r="O65">
        <f t="shared" si="0"/>
        <v>151.49999993500001</v>
      </c>
      <c r="P65">
        <f t="shared" si="1"/>
        <v>44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756</v>
      </c>
      <c r="N67">
        <f>SUMIF(Erfassung4!BD:BD,L67,Erfassung4!BG:BG)</f>
        <v>4</v>
      </c>
      <c r="O67">
        <f t="shared" si="12"/>
        <v>188.999999933</v>
      </c>
      <c r="P67">
        <f t="shared" si="13"/>
        <v>21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48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319</v>
      </c>
      <c r="N69">
        <f>SUMIF(Erfassung4!BD:BD,L69,Erfassung4!BG:BG)</f>
        <v>2</v>
      </c>
      <c r="O69">
        <f t="shared" si="12"/>
        <v>159.49999993099999</v>
      </c>
      <c r="P69">
        <f t="shared" si="13"/>
        <v>40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893</v>
      </c>
      <c r="N70">
        <f>SUMIF(Erfassung4!BD:BD,L70,Erfassung4!BG:BG)</f>
        <v>4</v>
      </c>
      <c r="O70">
        <f t="shared" si="12"/>
        <v>223.24999993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SUMIF(Erfassung4!BD:BD,L71,Erfassung4!BW:BW)</f>
        <v>293</v>
      </c>
      <c r="N71">
        <f>SUMIF(Erfassung4!BD:BD,L71,Erfassung4!BG:BG)</f>
        <v>2</v>
      </c>
      <c r="O71">
        <f t="shared" si="12"/>
        <v>146.49999992900001</v>
      </c>
      <c r="P71">
        <f t="shared" si="13"/>
        <v>45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SUMIF(Erfassung4!BD:BD,L72,Erfassung4!BW:BW)</f>
        <v>327</v>
      </c>
      <c r="N72">
        <f>SUMIF(Erfassung4!BD:BD,L72,Erfassung4!BG:BG)</f>
        <v>2</v>
      </c>
      <c r="O72">
        <f t="shared" si="12"/>
        <v>163.49999992799999</v>
      </c>
      <c r="P72">
        <f t="shared" si="13"/>
        <v>38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48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48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48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48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48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48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48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48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48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48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48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48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48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48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48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48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48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48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48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48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48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48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48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48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48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48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48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48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48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48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48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2.75" x14ac:dyDescent="0.2"/>
  <cols>
    <col min="1" max="1" width="3.85546875" customWidth="1"/>
    <col min="2" max="2" width="25" style="2" customWidth="1"/>
    <col min="3" max="11" width="3.7109375" customWidth="1"/>
    <col min="12" max="12" width="3.7109375" style="3" customWidth="1"/>
    <col min="13" max="21" width="3.7109375" customWidth="1"/>
    <col min="22" max="22" width="5.7109375" customWidth="1"/>
    <col min="23" max="31" width="3.7109375" customWidth="1"/>
    <col min="32" max="32" width="3.7109375" style="3" customWidth="1"/>
    <col min="33" max="41" width="3.7109375" customWidth="1"/>
    <col min="42" max="42" width="5.7109375" customWidth="1"/>
    <col min="43" max="51" width="3.7109375" customWidth="1"/>
    <col min="52" max="52" width="3.7109375" style="3" customWidth="1"/>
    <col min="53" max="61" width="3.7109375" customWidth="1"/>
    <col min="62" max="62" width="5.7109375" customWidth="1"/>
    <col min="63" max="71" width="3.7109375" customWidth="1"/>
    <col min="72" max="72" width="3.7109375" style="3" customWidth="1"/>
    <col min="73" max="81" width="3.7109375" customWidth="1"/>
    <col min="82" max="82" width="5.7109375" customWidth="1"/>
    <col min="83" max="91" width="3.7109375" customWidth="1"/>
    <col min="92" max="92" width="3.7109375" style="3" customWidth="1"/>
    <col min="93" max="101" width="3.7109375" customWidth="1"/>
    <col min="102" max="102" width="5.7109375" customWidth="1"/>
    <col min="103" max="111" width="3.7109375" customWidth="1"/>
    <col min="112" max="112" width="3.7109375" style="3" customWidth="1"/>
    <col min="113" max="121" width="3.7109375" customWidth="1"/>
    <col min="122" max="122" width="5.7109375" customWidth="1"/>
  </cols>
  <sheetData>
    <row r="1" spans="1:122" ht="24" customHeight="1" x14ac:dyDescent="0.2">
      <c r="C1" s="292" t="s">
        <v>2319</v>
      </c>
      <c r="D1" s="293"/>
      <c r="E1" s="293"/>
      <c r="F1" s="293"/>
      <c r="G1" s="293"/>
      <c r="H1" s="293"/>
      <c r="I1" s="293"/>
      <c r="J1" s="293"/>
      <c r="K1" s="293"/>
      <c r="L1" s="294"/>
      <c r="M1" s="302" t="str">
        <f>VLOOKUP($S$2,Spielorte!$A$1:$C$6,2)</f>
        <v>12.10./13.10.</v>
      </c>
      <c r="N1" s="303"/>
      <c r="O1" s="303"/>
      <c r="P1" s="303"/>
      <c r="Q1" s="303"/>
      <c r="R1" s="303"/>
      <c r="S1" s="303"/>
      <c r="T1" s="303"/>
      <c r="U1" s="303"/>
      <c r="V1" s="304"/>
      <c r="W1" s="292" t="str">
        <f>+C1</f>
        <v>Bayernliga Herren</v>
      </c>
      <c r="X1" s="293"/>
      <c r="Y1" s="293"/>
      <c r="Z1" s="293"/>
      <c r="AA1" s="293"/>
      <c r="AB1" s="293"/>
      <c r="AC1" s="293"/>
      <c r="AD1" s="293"/>
      <c r="AE1" s="293"/>
      <c r="AF1" s="294"/>
      <c r="AG1" s="302" t="str">
        <f>VLOOKUP($AM$2,Spielorte!$A$1:$C$6,2)</f>
        <v>02.11./03.11.</v>
      </c>
      <c r="AH1" s="303"/>
      <c r="AI1" s="303"/>
      <c r="AJ1" s="303"/>
      <c r="AK1" s="303"/>
      <c r="AL1" s="303"/>
      <c r="AM1" s="303"/>
      <c r="AN1" s="303"/>
      <c r="AO1" s="303"/>
      <c r="AP1" s="304"/>
      <c r="AQ1" s="292" t="str">
        <f>+W1</f>
        <v>Bayernliga Herren</v>
      </c>
      <c r="AR1" s="293"/>
      <c r="AS1" s="293"/>
      <c r="AT1" s="293"/>
      <c r="AU1" s="293"/>
      <c r="AV1" s="293"/>
      <c r="AW1" s="293"/>
      <c r="AX1" s="293"/>
      <c r="AY1" s="293"/>
      <c r="AZ1" s="294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292" t="str">
        <f>+AQ1</f>
        <v>Bayernliga Herren</v>
      </c>
      <c r="BL1" s="293"/>
      <c r="BM1" s="293"/>
      <c r="BN1" s="293"/>
      <c r="BO1" s="293"/>
      <c r="BP1" s="293"/>
      <c r="BQ1" s="293"/>
      <c r="BR1" s="293"/>
      <c r="BS1" s="293"/>
      <c r="BT1" s="294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292" t="str">
        <f>+BK1</f>
        <v>Bayernliga Herren</v>
      </c>
      <c r="CF1" s="293"/>
      <c r="CG1" s="293"/>
      <c r="CH1" s="293"/>
      <c r="CI1" s="293"/>
      <c r="CJ1" s="293"/>
      <c r="CK1" s="293"/>
      <c r="CL1" s="293"/>
      <c r="CM1" s="293"/>
      <c r="CN1" s="294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292" t="str">
        <f>+CE1</f>
        <v>Bayernliga Herren</v>
      </c>
      <c r="CZ1" s="293"/>
      <c r="DA1" s="293"/>
      <c r="DB1" s="293"/>
      <c r="DC1" s="293"/>
      <c r="DD1" s="293"/>
      <c r="DE1" s="293"/>
      <c r="DF1" s="293"/>
      <c r="DG1" s="293"/>
      <c r="DH1" s="294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">
      <c r="C2" s="295" t="str">
        <f>VLOOKUP($S$2,Spielorte!$A$1:$C$6,3)</f>
        <v>Unterföhring Dreambowl Palace</v>
      </c>
      <c r="D2" s="296"/>
      <c r="E2" s="296"/>
      <c r="F2" s="296"/>
      <c r="G2" s="296"/>
      <c r="H2" s="296"/>
      <c r="I2" s="296"/>
      <c r="J2" s="296"/>
      <c r="K2" s="296"/>
      <c r="L2" s="297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5" t="str">
        <f>VLOOKUP($AM$2,Spielorte!$A$1:$C$6,3)</f>
        <v>Nürnberg West Bowling</v>
      </c>
      <c r="X2" s="296"/>
      <c r="Y2" s="296"/>
      <c r="Z2" s="296"/>
      <c r="AA2" s="296"/>
      <c r="AB2" s="296"/>
      <c r="AC2" s="296"/>
      <c r="AD2" s="296"/>
      <c r="AE2" s="296"/>
      <c r="AF2" s="297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6" t="str">
        <f>VLOOKUP($BG$2,Spielorte!$A$1:$C$6,3)</f>
        <v>Unterföhring Dreambowl Palace</v>
      </c>
      <c r="AR2" s="296"/>
      <c r="AS2" s="296"/>
      <c r="AT2" s="296"/>
      <c r="AU2" s="296"/>
      <c r="AV2" s="296"/>
      <c r="AW2" s="296"/>
      <c r="AX2" s="296"/>
      <c r="AY2" s="296"/>
      <c r="AZ2" s="297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6" t="str">
        <f>VLOOKUP($CA$2,Spielorte!$A$1:$C$6,3)</f>
        <v>Regensburg Super Bowl</v>
      </c>
      <c r="BL2" s="296"/>
      <c r="BM2" s="296"/>
      <c r="BN2" s="296"/>
      <c r="BO2" s="296"/>
      <c r="BP2" s="296"/>
      <c r="BQ2" s="296"/>
      <c r="BR2" s="296"/>
      <c r="BS2" s="296"/>
      <c r="BT2" s="297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6" t="str">
        <f>VLOOKUP($CU$2,Spielorte!$A$1:$C$6,3)</f>
        <v>Brunnthal Max Munich</v>
      </c>
      <c r="CF2" s="296"/>
      <c r="CG2" s="296"/>
      <c r="CH2" s="296"/>
      <c r="CI2" s="296"/>
      <c r="CJ2" s="296"/>
      <c r="CK2" s="296"/>
      <c r="CL2" s="296"/>
      <c r="CM2" s="296"/>
      <c r="CN2" s="297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6" t="str">
        <f>VLOOKUP($DO$2,Spielorte!$A$1:$C$6,3)</f>
        <v>Dettelbach Extreme Bowlingarena</v>
      </c>
      <c r="CZ2" s="296"/>
      <c r="DA2" s="296"/>
      <c r="DB2" s="296"/>
      <c r="DC2" s="296"/>
      <c r="DD2" s="296"/>
      <c r="DE2" s="296"/>
      <c r="DF2" s="296"/>
      <c r="DG2" s="296"/>
      <c r="DH2" s="297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">
      <c r="C3" s="298" t="s">
        <v>9</v>
      </c>
      <c r="D3" s="299"/>
      <c r="E3" s="299"/>
      <c r="F3" s="299"/>
      <c r="G3" s="299"/>
      <c r="H3" s="299"/>
      <c r="I3" s="299"/>
      <c r="J3" s="299"/>
      <c r="K3" s="299"/>
      <c r="L3" s="300"/>
      <c r="M3" s="301" t="s">
        <v>10</v>
      </c>
      <c r="N3" s="299"/>
      <c r="O3" s="299"/>
      <c r="P3" s="299"/>
      <c r="Q3" s="299"/>
      <c r="R3" s="299"/>
      <c r="S3" s="299"/>
      <c r="T3" s="299"/>
      <c r="V3" s="13" t="s">
        <v>1796</v>
      </c>
      <c r="W3" s="298" t="s">
        <v>9</v>
      </c>
      <c r="X3" s="299"/>
      <c r="Y3" s="299"/>
      <c r="Z3" s="299"/>
      <c r="AA3" s="299"/>
      <c r="AB3" s="299"/>
      <c r="AC3" s="299"/>
      <c r="AD3" s="299"/>
      <c r="AE3" s="299"/>
      <c r="AF3" s="300"/>
      <c r="AG3" s="301" t="s">
        <v>10</v>
      </c>
      <c r="AH3" s="299"/>
      <c r="AI3" s="299"/>
      <c r="AJ3" s="299"/>
      <c r="AK3" s="299"/>
      <c r="AL3" s="299"/>
      <c r="AM3" s="299"/>
      <c r="AN3" s="299"/>
      <c r="AP3" s="13" t="s">
        <v>1796</v>
      </c>
      <c r="AQ3" s="299" t="s">
        <v>9</v>
      </c>
      <c r="AR3" s="299"/>
      <c r="AS3" s="299"/>
      <c r="AT3" s="299"/>
      <c r="AU3" s="299"/>
      <c r="AV3" s="299"/>
      <c r="AW3" s="299"/>
      <c r="AX3" s="299"/>
      <c r="AY3" s="299"/>
      <c r="AZ3" s="300"/>
      <c r="BA3" s="301" t="s">
        <v>10</v>
      </c>
      <c r="BB3" s="299"/>
      <c r="BC3" s="299"/>
      <c r="BD3" s="299"/>
      <c r="BE3" s="299"/>
      <c r="BF3" s="299"/>
      <c r="BG3" s="299"/>
      <c r="BH3" s="299"/>
      <c r="BJ3" s="10" t="s">
        <v>1796</v>
      </c>
      <c r="BK3" s="299" t="s">
        <v>9</v>
      </c>
      <c r="BL3" s="299"/>
      <c r="BM3" s="299"/>
      <c r="BN3" s="299"/>
      <c r="BO3" s="299"/>
      <c r="BP3" s="299"/>
      <c r="BQ3" s="299"/>
      <c r="BR3" s="299"/>
      <c r="BS3" s="299"/>
      <c r="BT3" s="300"/>
      <c r="BU3" s="301" t="s">
        <v>10</v>
      </c>
      <c r="BV3" s="299"/>
      <c r="BW3" s="299"/>
      <c r="BX3" s="299"/>
      <c r="BY3" s="299"/>
      <c r="BZ3" s="299"/>
      <c r="CA3" s="299"/>
      <c r="CB3" s="299"/>
      <c r="CD3" s="10" t="s">
        <v>1796</v>
      </c>
      <c r="CE3" s="299" t="s">
        <v>9</v>
      </c>
      <c r="CF3" s="299"/>
      <c r="CG3" s="299"/>
      <c r="CH3" s="299"/>
      <c r="CI3" s="299"/>
      <c r="CJ3" s="299"/>
      <c r="CK3" s="299"/>
      <c r="CL3" s="299"/>
      <c r="CM3" s="299"/>
      <c r="CN3" s="300"/>
      <c r="CO3" s="301" t="s">
        <v>10</v>
      </c>
      <c r="CP3" s="299"/>
      <c r="CQ3" s="299"/>
      <c r="CR3" s="299"/>
      <c r="CS3" s="299"/>
      <c r="CT3" s="299"/>
      <c r="CU3" s="299"/>
      <c r="CV3" s="299"/>
      <c r="CX3" s="10" t="s">
        <v>1796</v>
      </c>
      <c r="CY3" s="299" t="s">
        <v>9</v>
      </c>
      <c r="CZ3" s="299"/>
      <c r="DA3" s="299"/>
      <c r="DB3" s="299"/>
      <c r="DC3" s="299"/>
      <c r="DD3" s="299"/>
      <c r="DE3" s="299"/>
      <c r="DF3" s="299"/>
      <c r="DG3" s="299"/>
      <c r="DH3" s="300"/>
      <c r="DI3" s="301" t="s">
        <v>10</v>
      </c>
      <c r="DJ3" s="299"/>
      <c r="DK3" s="299"/>
      <c r="DL3" s="299"/>
      <c r="DM3" s="299"/>
      <c r="DN3" s="299"/>
      <c r="DO3" s="299"/>
      <c r="DP3" s="299"/>
      <c r="DR3" s="10" t="s">
        <v>1796</v>
      </c>
    </row>
    <row r="4" spans="1:122" ht="12.75" customHeight="1" x14ac:dyDescent="0.2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3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11</v>
      </c>
      <c r="BV5">
        <f t="shared" ref="BV5:CC5" si="7">BV16+$CD$4-1</f>
        <v>3</v>
      </c>
      <c r="BW5">
        <f t="shared" si="7"/>
        <v>7</v>
      </c>
      <c r="BX5">
        <f t="shared" si="7"/>
        <v>12</v>
      </c>
      <c r="BY5">
        <f t="shared" si="7"/>
        <v>9</v>
      </c>
      <c r="BZ5">
        <f t="shared" si="7"/>
        <v>6</v>
      </c>
      <c r="CA5">
        <f t="shared" si="7"/>
        <v>4</v>
      </c>
      <c r="CB5">
        <f t="shared" si="7"/>
        <v>8</v>
      </c>
      <c r="CC5">
        <f t="shared" si="7"/>
        <v>5</v>
      </c>
      <c r="CD5" s="8">
        <f>SUM(BU5:CC5)</f>
        <v>65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10</v>
      </c>
      <c r="BV6">
        <f t="shared" si="15"/>
        <v>12</v>
      </c>
      <c r="BW6">
        <f t="shared" si="15"/>
        <v>6</v>
      </c>
      <c r="BX6">
        <f t="shared" si="15"/>
        <v>8</v>
      </c>
      <c r="BY6">
        <f t="shared" si="15"/>
        <v>3</v>
      </c>
      <c r="BZ6">
        <f t="shared" si="15"/>
        <v>5</v>
      </c>
      <c r="CA6">
        <f t="shared" si="15"/>
        <v>9</v>
      </c>
      <c r="CB6">
        <f t="shared" si="15"/>
        <v>4</v>
      </c>
      <c r="CC6">
        <f t="shared" si="15"/>
        <v>7</v>
      </c>
      <c r="CD6" s="8">
        <f>SUM(BU6:CC6)</f>
        <v>64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5</v>
      </c>
      <c r="BV7">
        <f t="shared" si="19"/>
        <v>8</v>
      </c>
      <c r="BW7">
        <f t="shared" si="19"/>
        <v>9</v>
      </c>
      <c r="BX7">
        <f t="shared" si="19"/>
        <v>6</v>
      </c>
      <c r="BY7">
        <f t="shared" si="19"/>
        <v>11</v>
      </c>
      <c r="BZ7">
        <f t="shared" si="19"/>
        <v>3</v>
      </c>
      <c r="CA7">
        <f t="shared" si="19"/>
        <v>10</v>
      </c>
      <c r="CB7">
        <f t="shared" si="19"/>
        <v>7</v>
      </c>
      <c r="CC7">
        <f t="shared" si="19"/>
        <v>12</v>
      </c>
      <c r="CD7" s="8">
        <f>SUM(BU7:CC7)</f>
        <v>71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9</v>
      </c>
      <c r="BV8">
        <f t="shared" si="26"/>
        <v>7</v>
      </c>
      <c r="BW8">
        <f t="shared" si="26"/>
        <v>3</v>
      </c>
      <c r="BX8">
        <f t="shared" si="26"/>
        <v>11</v>
      </c>
      <c r="BY8">
        <f t="shared" si="26"/>
        <v>8</v>
      </c>
      <c r="BZ8">
        <f t="shared" si="26"/>
        <v>12</v>
      </c>
      <c r="CA8">
        <f t="shared" si="26"/>
        <v>5</v>
      </c>
      <c r="CB8">
        <f t="shared" si="26"/>
        <v>10</v>
      </c>
      <c r="CC8">
        <f t="shared" si="26"/>
        <v>4</v>
      </c>
      <c r="CD8" s="8">
        <f t="shared" ref="CD8:CD14" si="27">SUM(BU8:CC8)</f>
        <v>69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4</v>
      </c>
      <c r="BV9">
        <f t="shared" si="35"/>
        <v>11</v>
      </c>
      <c r="BW9">
        <f t="shared" si="35"/>
        <v>10</v>
      </c>
      <c r="BX9">
        <f t="shared" si="35"/>
        <v>3</v>
      </c>
      <c r="BY9">
        <f t="shared" si="35"/>
        <v>5</v>
      </c>
      <c r="BZ9">
        <f t="shared" si="35"/>
        <v>7</v>
      </c>
      <c r="CA9">
        <f t="shared" si="35"/>
        <v>12</v>
      </c>
      <c r="CB9">
        <f t="shared" si="35"/>
        <v>9</v>
      </c>
      <c r="CC9">
        <f t="shared" si="35"/>
        <v>6</v>
      </c>
      <c r="CD9" s="8">
        <f t="shared" si="27"/>
        <v>67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8</v>
      </c>
      <c r="BV10">
        <f t="shared" si="41"/>
        <v>6</v>
      </c>
      <c r="BW10">
        <f t="shared" si="41"/>
        <v>12</v>
      </c>
      <c r="BX10">
        <f t="shared" si="41"/>
        <v>7</v>
      </c>
      <c r="BY10">
        <f t="shared" si="41"/>
        <v>10</v>
      </c>
      <c r="BZ10">
        <f t="shared" si="41"/>
        <v>4</v>
      </c>
      <c r="CA10">
        <f t="shared" si="41"/>
        <v>11</v>
      </c>
      <c r="CB10">
        <f t="shared" si="41"/>
        <v>5</v>
      </c>
      <c r="CC10">
        <f t="shared" si="41"/>
        <v>3</v>
      </c>
      <c r="CD10" s="8">
        <f t="shared" si="27"/>
        <v>66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3</v>
      </c>
      <c r="BV11">
        <f t="shared" si="47"/>
        <v>9</v>
      </c>
      <c r="BW11">
        <f t="shared" si="47"/>
        <v>8</v>
      </c>
      <c r="BX11">
        <f t="shared" si="47"/>
        <v>5</v>
      </c>
      <c r="BY11">
        <f t="shared" si="47"/>
        <v>4</v>
      </c>
      <c r="BZ11">
        <f t="shared" si="47"/>
        <v>11</v>
      </c>
      <c r="CA11">
        <f t="shared" si="47"/>
        <v>7</v>
      </c>
      <c r="CB11">
        <f t="shared" si="47"/>
        <v>6</v>
      </c>
      <c r="CC11">
        <f t="shared" si="47"/>
        <v>10</v>
      </c>
      <c r="CD11" s="8">
        <f t="shared" si="27"/>
        <v>63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6</v>
      </c>
      <c r="BV12">
        <f t="shared" si="53"/>
        <v>10</v>
      </c>
      <c r="BW12">
        <f t="shared" si="53"/>
        <v>11</v>
      </c>
      <c r="BX12">
        <f t="shared" si="53"/>
        <v>4</v>
      </c>
      <c r="BY12">
        <f t="shared" si="53"/>
        <v>7</v>
      </c>
      <c r="BZ12">
        <f t="shared" si="53"/>
        <v>9</v>
      </c>
      <c r="CA12">
        <f t="shared" si="53"/>
        <v>3</v>
      </c>
      <c r="CB12">
        <f t="shared" si="53"/>
        <v>12</v>
      </c>
      <c r="CC12">
        <f t="shared" si="53"/>
        <v>8</v>
      </c>
      <c r="CD12" s="8">
        <f t="shared" si="27"/>
        <v>70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7</v>
      </c>
      <c r="BV13">
        <f t="shared" si="59"/>
        <v>4</v>
      </c>
      <c r="BW13">
        <f t="shared" si="59"/>
        <v>5</v>
      </c>
      <c r="BX13">
        <f t="shared" si="59"/>
        <v>10</v>
      </c>
      <c r="BY13">
        <f t="shared" si="59"/>
        <v>12</v>
      </c>
      <c r="BZ13">
        <f t="shared" si="59"/>
        <v>8</v>
      </c>
      <c r="CA13">
        <f t="shared" si="59"/>
        <v>6</v>
      </c>
      <c r="CB13">
        <f t="shared" si="59"/>
        <v>11</v>
      </c>
      <c r="CC13">
        <f t="shared" si="59"/>
        <v>9</v>
      </c>
      <c r="CD13" s="8">
        <f t="shared" si="27"/>
        <v>72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12</v>
      </c>
      <c r="BV14">
        <f t="shared" si="65"/>
        <v>5</v>
      </c>
      <c r="BW14">
        <f t="shared" si="65"/>
        <v>4</v>
      </c>
      <c r="BX14">
        <f t="shared" si="65"/>
        <v>9</v>
      </c>
      <c r="BY14">
        <f t="shared" si="65"/>
        <v>6</v>
      </c>
      <c r="BZ14">
        <f t="shared" si="65"/>
        <v>10</v>
      </c>
      <c r="CA14">
        <f t="shared" si="65"/>
        <v>8</v>
      </c>
      <c r="CB14">
        <f t="shared" si="65"/>
        <v>3</v>
      </c>
      <c r="CC14">
        <f t="shared" si="65"/>
        <v>11</v>
      </c>
      <c r="CD14" s="8">
        <f t="shared" si="27"/>
        <v>68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75</v>
      </c>
      <c r="BV15">
        <f t="shared" si="75"/>
        <v>75</v>
      </c>
      <c r="BW15">
        <f t="shared" si="75"/>
        <v>75</v>
      </c>
      <c r="BX15">
        <f t="shared" si="75"/>
        <v>75</v>
      </c>
      <c r="BY15">
        <f t="shared" si="75"/>
        <v>75</v>
      </c>
      <c r="BZ15">
        <f t="shared" si="75"/>
        <v>75</v>
      </c>
      <c r="CA15">
        <f t="shared" si="75"/>
        <v>75</v>
      </c>
      <c r="CB15">
        <f t="shared" si="75"/>
        <v>75</v>
      </c>
      <c r="CC15">
        <f t="shared" si="75"/>
        <v>75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5" thickBot="1" x14ac:dyDescent="0.25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4694</v>
      </c>
      <c r="N2">
        <f>INDEX(SchnittGes3!N:N,MATCH(L2,SchnittGes3!L:L,0))+INDEX(Schnitt4!N:N,MATCH(L2,Schnitt4!L:L,0))</f>
        <v>22</v>
      </c>
      <c r="O2">
        <f t="shared" ref="O2:O11" si="0">IF(N2=0,0,M2/N2-ROW()/1000000000)</f>
        <v>213.36363636163637</v>
      </c>
      <c r="P2">
        <f t="shared" ref="P2:P33" si="1">RANK(O2,O:O)</f>
        <v>3</v>
      </c>
    </row>
    <row r="3" spans="1:16" x14ac:dyDescent="0.2">
      <c r="L3" s="227">
        <f>INDEX(Starter!A:A,ROW()-1)</f>
        <v>38687</v>
      </c>
      <c r="M3">
        <f>INDEX(SchnittGes3!M:M,MATCH(L3,SchnittGes3!L:L,0))+INDEX(Schnitt4!M:M,MATCH(L3,Schnitt4!L:L,0))</f>
        <v>5132</v>
      </c>
      <c r="N3">
        <f>INDEX(SchnittGes3!N:N,MATCH(L3,SchnittGes3!L:L,0))+INDEX(Schnitt4!N:N,MATCH(L3,Schnitt4!L:L,0))</f>
        <v>27</v>
      </c>
      <c r="O3">
        <f t="shared" si="0"/>
        <v>190.07407407107408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6289</v>
      </c>
      <c r="N4">
        <f>INDEX(SchnittGes3!N:N,MATCH(L4,SchnittGes3!L:L,0))+INDEX(Schnitt4!N:N,MATCH(L4,Schnitt4!L:L,0))</f>
        <v>31</v>
      </c>
      <c r="O4">
        <f t="shared" si="0"/>
        <v>202.8709677379355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893</v>
      </c>
      <c r="F5">
        <f t="shared" ref="F5:F36" si="4">IFERROR(INDEX(N:N,MATCH(A5,P:P,0)),"")</f>
        <v>4</v>
      </c>
      <c r="G5" s="137">
        <f t="shared" ref="G5:G36" si="5">IFERROR(INDEX(O:O,MATCH(A5,P:P,0)),"")</f>
        <v>223.24999993</v>
      </c>
      <c r="L5" s="227">
        <f>INDEX(Starter!A:A,ROW()-1)</f>
        <v>16301</v>
      </c>
      <c r="M5">
        <f>INDEX(SchnittGes3!M:M,MATCH(L5,SchnittGes3!L:L,0))+INDEX(Schnitt4!M:M,MATCH(L5,Schnitt4!L:L,0))</f>
        <v>4963</v>
      </c>
      <c r="N5">
        <f>INDEX(SchnittGes3!N:N,MATCH(L5,SchnittGes3!L:L,0))+INDEX(Schnitt4!N:N,MATCH(L5,Schnitt4!L:L,0))</f>
        <v>26</v>
      </c>
      <c r="O5">
        <f t="shared" si="0"/>
        <v>190.88461537961538</v>
      </c>
      <c r="P5">
        <f t="shared" si="1"/>
        <v>29</v>
      </c>
    </row>
    <row r="6" spans="1:16" x14ac:dyDescent="0.2">
      <c r="A6">
        <f t="shared" ref="A6:A37" si="6">IFERROR(IF(A5+1&gt;MAX(P:P)-1,"",A5+1),"")</f>
        <v>2</v>
      </c>
      <c r="B6">
        <f t="shared" si="2"/>
        <v>7734</v>
      </c>
      <c r="C6" t="str">
        <f>IFERROR(INDEX(Starter!B:B,MATCH(B6,Starter!A:A,0)),"")</f>
        <v>Schwarz, Jan</v>
      </c>
      <c r="D6" t="str">
        <f>IFERROR(INDEX(Starter!C:C,MATCH(B6,Starter!A:A,0)),"")</f>
        <v>Comet</v>
      </c>
      <c r="E6" s="102">
        <f t="shared" si="3"/>
        <v>871</v>
      </c>
      <c r="F6">
        <f t="shared" si="4"/>
        <v>4</v>
      </c>
      <c r="G6" s="137">
        <f t="shared" si="5"/>
        <v>217.74999997200001</v>
      </c>
      <c r="L6" s="227">
        <f>INDEX(Starter!A:A,ROW()-1)</f>
        <v>38411</v>
      </c>
      <c r="M6">
        <f>INDEX(SchnittGes3!M:M,MATCH(L6,SchnittGes3!L:L,0))+INDEX(Schnitt4!M:M,MATCH(L6,Schnitt4!L:L,0))</f>
        <v>3750</v>
      </c>
      <c r="N6">
        <f>INDEX(SchnittGes3!N:N,MATCH(L6,SchnittGes3!L:L,0))+INDEX(Schnitt4!N:N,MATCH(L6,Schnitt4!L:L,0))</f>
        <v>22</v>
      </c>
      <c r="O6">
        <f t="shared" si="0"/>
        <v>170.45454544854547</v>
      </c>
      <c r="P6">
        <f t="shared" si="1"/>
        <v>57</v>
      </c>
    </row>
    <row r="7" spans="1:16" x14ac:dyDescent="0.2">
      <c r="A7">
        <f t="shared" si="6"/>
        <v>3</v>
      </c>
      <c r="B7">
        <f t="shared" si="2"/>
        <v>16253</v>
      </c>
      <c r="C7" t="str">
        <f>IFERROR(INDEX(Starter!B:B,MATCH(B7,Starter!A:A,0)),"")</f>
        <v>Altenfeld, Marco</v>
      </c>
      <c r="D7" t="str">
        <f>IFERROR(INDEX(Starter!C:C,MATCH(B7,Starter!A:A,0)),"")</f>
        <v>DJK Rimpar</v>
      </c>
      <c r="E7" s="102">
        <f t="shared" si="3"/>
        <v>4694</v>
      </c>
      <c r="F7">
        <f t="shared" si="4"/>
        <v>22</v>
      </c>
      <c r="G7" s="137">
        <f t="shared" si="5"/>
        <v>213.36363636163637</v>
      </c>
      <c r="L7" s="227">
        <f>INDEX(Starter!A:A,ROW()-1)</f>
        <v>38361</v>
      </c>
      <c r="M7">
        <f>INDEX(SchnittGes3!M:M,MATCH(L7,SchnittGes3!L:L,0))+INDEX(Schnitt4!M:M,MATCH(L7,Schnitt4!L:L,0))</f>
        <v>5206</v>
      </c>
      <c r="N7">
        <f>INDEX(SchnittGes3!N:N,MATCH(L7,SchnittGes3!L:L,0))+INDEX(Schnitt4!N:N,MATCH(L7,Schnitt4!L:L,0))</f>
        <v>31</v>
      </c>
      <c r="O7">
        <f t="shared" si="0"/>
        <v>167.93548386396773</v>
      </c>
      <c r="P7">
        <f t="shared" si="1"/>
        <v>63</v>
      </c>
    </row>
    <row r="8" spans="1:16" x14ac:dyDescent="0.2">
      <c r="A8">
        <f t="shared" si="6"/>
        <v>4</v>
      </c>
      <c r="B8">
        <f t="shared" si="2"/>
        <v>7591</v>
      </c>
      <c r="C8" t="str">
        <f>IFERROR(INDEX(Starter!B:B,MATCH(B8,Starter!A:A,0)),"")</f>
        <v>Börding, Daniel</v>
      </c>
      <c r="D8" t="str">
        <f>IFERROR(INDEX(Starter!C:C,MATCH(B8,Starter!A:A,0)),"")</f>
        <v>BK München</v>
      </c>
      <c r="E8" s="102">
        <f t="shared" si="3"/>
        <v>4027</v>
      </c>
      <c r="F8">
        <f t="shared" si="4"/>
        <v>19</v>
      </c>
      <c r="G8" s="137">
        <f t="shared" si="5"/>
        <v>211.94736837405264</v>
      </c>
      <c r="L8" s="227">
        <f>INDEX(Starter!A:A,ROW()-1)</f>
        <v>38550</v>
      </c>
      <c r="M8">
        <f>INDEX(SchnittGes3!M:M,MATCH(L8,SchnittGes3!L:L,0))+INDEX(Schnitt4!M:M,MATCH(L8,Schnitt4!L:L,0))</f>
        <v>2312</v>
      </c>
      <c r="N8">
        <f>INDEX(SchnittGes3!N:N,MATCH(L8,SchnittGes3!L:L,0))+INDEX(Schnitt4!N:N,MATCH(L8,Schnitt4!L:L,0))</f>
        <v>13</v>
      </c>
      <c r="O8">
        <f t="shared" si="0"/>
        <v>177.84615383815384</v>
      </c>
      <c r="P8">
        <f t="shared" si="1"/>
        <v>45</v>
      </c>
    </row>
    <row r="9" spans="1:16" x14ac:dyDescent="0.2">
      <c r="A9">
        <f t="shared" si="6"/>
        <v>5</v>
      </c>
      <c r="B9">
        <f t="shared" si="2"/>
        <v>7885</v>
      </c>
      <c r="C9" t="str">
        <f>IFERROR(INDEX(Starter!B:B,MATCH(B9,Starter!A:A,0)),"")</f>
        <v>Hinterwimmer, Sebastian</v>
      </c>
      <c r="D9" t="str">
        <f>IFERROR(INDEX(Starter!C:C,MATCH(B9,Starter!A:A,0)),"")</f>
        <v>BK München</v>
      </c>
      <c r="E9" s="102">
        <f t="shared" si="3"/>
        <v>3599</v>
      </c>
      <c r="F9">
        <f t="shared" si="4"/>
        <v>17</v>
      </c>
      <c r="G9" s="137">
        <f t="shared" si="5"/>
        <v>211.7058823359412</v>
      </c>
      <c r="L9" s="227">
        <f>INDEX(Starter!A:A,ROW()-1)</f>
        <v>7348</v>
      </c>
      <c r="M9">
        <f>INDEX(SchnittGes3!M:M,MATCH(L9,SchnittGes3!L:L,0))+INDEX(Schnitt4!M:M,MATCH(L9,Schnitt4!L:L,0))</f>
        <v>6120</v>
      </c>
      <c r="N9">
        <f>INDEX(SchnittGes3!N:N,MATCH(L9,SchnittGes3!L:L,0))+INDEX(Schnitt4!N:N,MATCH(L9,Schnitt4!L:L,0))</f>
        <v>31</v>
      </c>
      <c r="O9">
        <f t="shared" si="0"/>
        <v>197.41935482970968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INDEX(SchnittGes3!M:M,MATCH(L10,SchnittGes3!L:L,0))+INDEX(Schnitt4!M:M,MATCH(L10,Schnitt4!L:L,0))</f>
        <v>4508</v>
      </c>
      <c r="N10">
        <f>INDEX(SchnittGes3!N:N,MATCH(L10,SchnittGes3!L:L,0))+INDEX(Schnitt4!N:N,MATCH(L10,Schnitt4!L:L,0))</f>
        <v>24</v>
      </c>
      <c r="O10">
        <f t="shared" si="0"/>
        <v>187.83333332333333</v>
      </c>
      <c r="P10">
        <f t="shared" si="1"/>
        <v>34</v>
      </c>
    </row>
    <row r="11" spans="1:16" x14ac:dyDescent="0.2">
      <c r="A11">
        <f t="shared" si="6"/>
        <v>7</v>
      </c>
      <c r="B11">
        <f t="shared" si="2"/>
        <v>16243</v>
      </c>
      <c r="C11" t="str">
        <f>IFERROR(INDEX(Starter!B:B,MATCH(B11,Starter!A:A,0)),"")</f>
        <v>Glatzer, Daniel</v>
      </c>
      <c r="D11" t="str">
        <f>IFERROR(INDEX(Starter!C:C,MATCH(B11,Starter!A:A,0)),"")</f>
        <v>Comet</v>
      </c>
      <c r="E11" s="102">
        <f t="shared" si="3"/>
        <v>3791</v>
      </c>
      <c r="F11">
        <f t="shared" si="4"/>
        <v>18</v>
      </c>
      <c r="G11" s="137">
        <f t="shared" si="5"/>
        <v>210.61111108511111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4824</v>
      </c>
      <c r="F12">
        <f t="shared" si="4"/>
        <v>23</v>
      </c>
      <c r="G12" s="137">
        <f t="shared" si="5"/>
        <v>209.73913039778259</v>
      </c>
      <c r="L12" s="227">
        <f>INDEX(Starter!A:A,ROW()-1)</f>
        <v>16495</v>
      </c>
      <c r="M12">
        <f>INDEX(SchnittGes3!M:M,MATCH(L12,SchnittGes3!L:L,0))+INDEX(Schnitt4!M:M,MATCH(L12,Schnitt4!L:L,0))</f>
        <v>5530</v>
      </c>
      <c r="N12">
        <f>INDEX(SchnittGes3!N:N,MATCH(L12,SchnittGes3!L:L,0))+INDEX(Schnitt4!N:N,MATCH(L12,Schnitt4!L:L,0))</f>
        <v>30</v>
      </c>
      <c r="O12">
        <f t="shared" ref="O12:O75" si="7">IF(N12=0,0,M12/N12-ROW()/1000000000)</f>
        <v>184.33333332133336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6459</v>
      </c>
      <c r="F13">
        <f t="shared" si="4"/>
        <v>31</v>
      </c>
      <c r="G13" s="137">
        <f t="shared" si="5"/>
        <v>208.3548386916774</v>
      </c>
      <c r="L13" s="227">
        <f>INDEX(Starter!A:A,ROW()-1)</f>
        <v>16945</v>
      </c>
      <c r="M13">
        <f>INDEX(SchnittGes3!M:M,MATCH(L13,SchnittGes3!L:L,0))+INDEX(Schnitt4!M:M,MATCH(L13,Schnitt4!L:L,0))</f>
        <v>6129</v>
      </c>
      <c r="N13">
        <f>INDEX(SchnittGes3!N:N,MATCH(L13,SchnittGes3!L:L,0))+INDEX(Schnitt4!N:N,MATCH(L13,Schnitt4!L:L,0))</f>
        <v>31</v>
      </c>
      <c r="O13">
        <f t="shared" si="7"/>
        <v>197.70967740635484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7724</v>
      </c>
      <c r="C14" t="str">
        <f>IFERROR(INDEX(Starter!B:B,MATCH(B14,Starter!A:A,0)),"")</f>
        <v>Schlick, Christian</v>
      </c>
      <c r="D14" t="str">
        <f>IFERROR(INDEX(Starter!C:C,MATCH(B14,Starter!A:A,0)),"")</f>
        <v>Comet</v>
      </c>
      <c r="E14" s="102">
        <f t="shared" si="3"/>
        <v>4491</v>
      </c>
      <c r="F14">
        <f t="shared" si="4"/>
        <v>22</v>
      </c>
      <c r="G14" s="137">
        <f t="shared" si="5"/>
        <v>204.13636360736362</v>
      </c>
      <c r="L14" s="227">
        <f>INDEX(Starter!A:A,ROW()-1)</f>
        <v>7867</v>
      </c>
      <c r="M14">
        <f>INDEX(SchnittGes3!M:M,MATCH(L14,SchnittGes3!L:L,0))+INDEX(Schnitt4!M:M,MATCH(L14,Schnitt4!L:L,0))</f>
        <v>1422</v>
      </c>
      <c r="N14">
        <f>INDEX(SchnittGes3!N:N,MATCH(L14,SchnittGes3!L:L,0))+INDEX(Schnitt4!N:N,MATCH(L14,Schnitt4!L:L,0))</f>
        <v>8</v>
      </c>
      <c r="O14">
        <f t="shared" si="7"/>
        <v>177.74999998600001</v>
      </c>
      <c r="P14">
        <f t="shared" si="1"/>
        <v>46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INDEX(SchnittGes3!M:M,MATCH(L15,SchnittGes3!L:L,0))+INDEX(Schnitt4!M:M,MATCH(L15,Schnitt4!L:L,0))</f>
        <v>3840</v>
      </c>
      <c r="N15">
        <f>INDEX(SchnittGes3!N:N,MATCH(L15,SchnittGes3!L:L,0))+INDEX(Schnitt4!N:N,MATCH(L15,Schnitt4!L:L,0))</f>
        <v>21</v>
      </c>
      <c r="O15">
        <f t="shared" si="7"/>
        <v>182.85714284214285</v>
      </c>
      <c r="P15">
        <f t="shared" si="1"/>
        <v>41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6289</v>
      </c>
      <c r="F16">
        <f t="shared" si="4"/>
        <v>31</v>
      </c>
      <c r="G16" s="137">
        <f t="shared" si="5"/>
        <v>202.8709677379355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5883</v>
      </c>
      <c r="F17">
        <f t="shared" si="4"/>
        <v>29</v>
      </c>
      <c r="G17" s="137">
        <f t="shared" si="5"/>
        <v>202.86206890951723</v>
      </c>
      <c r="L17" s="227">
        <f>INDEX(Starter!A:A,ROW()-1)</f>
        <v>7885</v>
      </c>
      <c r="M17">
        <f>INDEX(SchnittGes3!M:M,MATCH(L17,SchnittGes3!L:L,0))+INDEX(Schnitt4!M:M,MATCH(L17,Schnitt4!L:L,0))</f>
        <v>3599</v>
      </c>
      <c r="N17">
        <f>INDEX(SchnittGes3!N:N,MATCH(L17,SchnittGes3!L:L,0))+INDEX(Schnitt4!N:N,MATCH(L17,Schnitt4!L:L,0))</f>
        <v>17</v>
      </c>
      <c r="O17">
        <f t="shared" si="7"/>
        <v>211.7058823359412</v>
      </c>
      <c r="P17">
        <f t="shared" si="1"/>
        <v>5</v>
      </c>
    </row>
    <row r="18" spans="1:16" x14ac:dyDescent="0.2">
      <c r="A18">
        <f t="shared" si="6"/>
        <v>14</v>
      </c>
      <c r="B18">
        <f t="shared" si="2"/>
        <v>7416</v>
      </c>
      <c r="C18" t="str">
        <f>IFERROR(INDEX(Starter!B:B,MATCH(B18,Starter!A:A,0)),"")</f>
        <v>Reichert, Ralph</v>
      </c>
      <c r="D18" t="str">
        <f>IFERROR(INDEX(Starter!C:C,MATCH(B18,Starter!A:A,0)),"")</f>
        <v>BC Bajuwaren 1976 München</v>
      </c>
      <c r="E18" s="102">
        <f t="shared" si="3"/>
        <v>6287</v>
      </c>
      <c r="F18">
        <f t="shared" si="4"/>
        <v>31</v>
      </c>
      <c r="G18" s="137">
        <f t="shared" si="5"/>
        <v>202.80645159190323</v>
      </c>
      <c r="L18" s="227">
        <f>INDEX(Starter!A:A,ROW()-1)</f>
        <v>7408</v>
      </c>
      <c r="M18">
        <f>INDEX(SchnittGes3!M:M,MATCH(L18,SchnittGes3!L:L,0))+INDEX(Schnitt4!M:M,MATCH(L18,Schnitt4!L:L,0))</f>
        <v>6459</v>
      </c>
      <c r="N18">
        <f>INDEX(SchnittGes3!N:N,MATCH(L18,SchnittGes3!L:L,0))+INDEX(Schnitt4!N:N,MATCH(L18,Schnitt4!L:L,0))</f>
        <v>31</v>
      </c>
      <c r="O18">
        <f t="shared" si="7"/>
        <v>208.3548386916774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7102</v>
      </c>
      <c r="C19" t="str">
        <f>IFERROR(INDEX(Starter!B:B,MATCH(B19,Starter!A:A,0)),"")</f>
        <v>Schick, Andreas</v>
      </c>
      <c r="D19" t="str">
        <f>IFERROR(INDEX(Starter!C:C,MATCH(B19,Starter!A:A,0)),"")</f>
        <v>Comet</v>
      </c>
      <c r="E19" s="102">
        <f t="shared" si="3"/>
        <v>3599</v>
      </c>
      <c r="F19">
        <f t="shared" si="4"/>
        <v>18</v>
      </c>
      <c r="G19" s="137">
        <f t="shared" si="5"/>
        <v>199.94444441344444</v>
      </c>
      <c r="L19" s="227">
        <f>INDEX(Starter!A:A,ROW()-1)</f>
        <v>16762</v>
      </c>
      <c r="M19">
        <f>INDEX(SchnittGes3!M:M,MATCH(L19,SchnittGes3!L:L,0))+INDEX(Schnitt4!M:M,MATCH(L19,Schnitt4!L:L,0))</f>
        <v>3530</v>
      </c>
      <c r="N19">
        <f>INDEX(SchnittGes3!N:N,MATCH(L19,SchnittGes3!L:L,0))+INDEX(Schnitt4!N:N,MATCH(L19,Schnitt4!L:L,0))</f>
        <v>20</v>
      </c>
      <c r="O19">
        <f t="shared" si="7"/>
        <v>176.499999981</v>
      </c>
      <c r="P19">
        <f t="shared" si="1"/>
        <v>49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INDEX(SchnittGes3!M:M,MATCH(L20,SchnittGes3!L:L,0))+INDEX(Schnitt4!M:M,MATCH(L20,Schnitt4!L:L,0))</f>
        <v>4661</v>
      </c>
      <c r="N20">
        <f>INDEX(SchnittGes3!N:N,MATCH(L20,SchnittGes3!L:L,0))+INDEX(Schnitt4!N:N,MATCH(L20,Schnitt4!L:L,0))</f>
        <v>25</v>
      </c>
      <c r="O20">
        <f t="shared" si="7"/>
        <v>186.43999998000001</v>
      </c>
      <c r="P20">
        <f t="shared" si="1"/>
        <v>36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3580</v>
      </c>
      <c r="F21">
        <f t="shared" si="4"/>
        <v>18</v>
      </c>
      <c r="G21" s="137">
        <f t="shared" si="5"/>
        <v>198.88888883488889</v>
      </c>
      <c r="L21" s="227">
        <f>INDEX(Starter!A:A,ROW()-1)</f>
        <v>7416</v>
      </c>
      <c r="M21">
        <f>INDEX(SchnittGes3!M:M,MATCH(L21,SchnittGes3!L:L,0))+INDEX(Schnitt4!M:M,MATCH(L21,Schnitt4!L:L,0))</f>
        <v>6287</v>
      </c>
      <c r="N21">
        <f>INDEX(SchnittGes3!N:N,MATCH(L21,SchnittGes3!L:L,0))+INDEX(Schnitt4!N:N,MATCH(L21,Schnitt4!L:L,0))</f>
        <v>31</v>
      </c>
      <c r="O21">
        <f t="shared" si="7"/>
        <v>202.80645159190323</v>
      </c>
      <c r="P21">
        <f t="shared" si="1"/>
        <v>14</v>
      </c>
    </row>
    <row r="22" spans="1:16" x14ac:dyDescent="0.2">
      <c r="A22">
        <f t="shared" si="6"/>
        <v>18</v>
      </c>
      <c r="B22">
        <f t="shared" si="2"/>
        <v>16896</v>
      </c>
      <c r="C22" t="str">
        <f>IFERROR(INDEX(Starter!B:B,MATCH(B22,Starter!A:A,0)),"")</f>
        <v>Mittelmaier, Andreas</v>
      </c>
      <c r="D22" t="str">
        <f>IFERROR(INDEX(Starter!C:C,MATCH(B22,Starter!A:A,0)),"")</f>
        <v>Comet</v>
      </c>
      <c r="E22" s="102">
        <f t="shared" si="3"/>
        <v>4367</v>
      </c>
      <c r="F22">
        <f t="shared" si="4"/>
        <v>22</v>
      </c>
      <c r="G22" s="137">
        <f t="shared" si="5"/>
        <v>198.49999997</v>
      </c>
      <c r="L22" s="227">
        <f>INDEX(Starter!A:A,ROW()-1)</f>
        <v>7425</v>
      </c>
      <c r="M22">
        <f>INDEX(SchnittGes3!M:M,MATCH(L22,SchnittGes3!L:L,0))+INDEX(Schnitt4!M:M,MATCH(L22,Schnitt4!L:L,0))</f>
        <v>661</v>
      </c>
      <c r="N22">
        <f>INDEX(SchnittGes3!N:N,MATCH(L22,SchnittGes3!L:L,0))+INDEX(Schnitt4!N:N,MATCH(L22,Schnitt4!L:L,0))</f>
        <v>4</v>
      </c>
      <c r="O22">
        <f t="shared" si="7"/>
        <v>165.24999997800001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6130</v>
      </c>
      <c r="F23">
        <f t="shared" si="4"/>
        <v>31</v>
      </c>
      <c r="G23" s="137">
        <f t="shared" si="5"/>
        <v>197.74193545687098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6129</v>
      </c>
      <c r="F24">
        <f t="shared" si="4"/>
        <v>31</v>
      </c>
      <c r="G24" s="137">
        <f t="shared" si="5"/>
        <v>197.70967740635484</v>
      </c>
      <c r="L24" s="227">
        <f>INDEX(Starter!A:A,ROW()-1)</f>
        <v>16888</v>
      </c>
      <c r="M24">
        <f>INDEX(SchnittGes3!M:M,MATCH(L24,SchnittGes3!L:L,0))+INDEX(Schnitt4!M:M,MATCH(L24,Schnitt4!L:L,0))</f>
        <v>4853</v>
      </c>
      <c r="N24">
        <f>INDEX(SchnittGes3!N:N,MATCH(L24,SchnittGes3!L:L,0))+INDEX(Schnitt4!N:N,MATCH(L24,Schnitt4!L:L,0))</f>
        <v>25</v>
      </c>
      <c r="O24">
        <f t="shared" si="7"/>
        <v>194.119999976</v>
      </c>
      <c r="P24">
        <f t="shared" si="1"/>
        <v>27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6120</v>
      </c>
      <c r="F25">
        <f t="shared" si="4"/>
        <v>31</v>
      </c>
      <c r="G25" s="137">
        <f t="shared" si="5"/>
        <v>197.41935482970968</v>
      </c>
      <c r="L25" s="227">
        <f>INDEX(Starter!A:A,ROW()-1)</f>
        <v>38092</v>
      </c>
      <c r="M25">
        <f>INDEX(SchnittGes3!M:M,MATCH(L25,SchnittGes3!L:L,0))+INDEX(Schnitt4!M:M,MATCH(L25,Schnitt4!L:L,0))</f>
        <v>5314</v>
      </c>
      <c r="N25">
        <f>INDEX(SchnittGes3!N:N,MATCH(L25,SchnittGes3!L:L,0))+INDEX(Schnitt4!N:N,MATCH(L25,Schnitt4!L:L,0))</f>
        <v>29</v>
      </c>
      <c r="O25">
        <f t="shared" si="7"/>
        <v>183.24137928534483</v>
      </c>
      <c r="P25">
        <f t="shared" si="1"/>
        <v>40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3933</v>
      </c>
      <c r="F26">
        <f t="shared" si="4"/>
        <v>20</v>
      </c>
      <c r="G26" s="137">
        <f t="shared" si="5"/>
        <v>196.64999994500002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7</v>
      </c>
    </row>
    <row r="27" spans="1:16" x14ac:dyDescent="0.2">
      <c r="A27">
        <f t="shared" si="6"/>
        <v>23</v>
      </c>
      <c r="B27">
        <f t="shared" si="2"/>
        <v>38041</v>
      </c>
      <c r="C27" t="str">
        <f>IFERROR(INDEX(Starter!B:B,MATCH(B27,Starter!A:A,0)),"")</f>
        <v>Röhlig, Jörg</v>
      </c>
      <c r="D27" t="str">
        <f>IFERROR(INDEX(Starter!C:C,MATCH(B27,Starter!A:A,0)),"")</f>
        <v>BC Bamberger Bowlinghaus</v>
      </c>
      <c r="E27" s="102">
        <f t="shared" si="3"/>
        <v>3342</v>
      </c>
      <c r="F27">
        <f t="shared" si="4"/>
        <v>17</v>
      </c>
      <c r="G27" s="137">
        <f t="shared" si="5"/>
        <v>196.58823525611766</v>
      </c>
      <c r="L27" s="227">
        <f>INDEX(Starter!A:A,ROW()-1)</f>
        <v>7725</v>
      </c>
      <c r="M27">
        <f>INDEX(SchnittGes3!M:M,MATCH(L27,SchnittGes3!L:L,0))+INDEX(Schnitt4!M:M,MATCH(L27,Schnitt4!L:L,0))</f>
        <v>6130</v>
      </c>
      <c r="N27">
        <f>INDEX(SchnittGes3!N:N,MATCH(L27,SchnittGes3!L:L,0))+INDEX(Schnitt4!N:N,MATCH(L27,Schnitt4!L:L,0))</f>
        <v>31</v>
      </c>
      <c r="O27">
        <f t="shared" si="7"/>
        <v>197.74193545687098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INDEX(SchnittGes3!M:M,MATCH(L28,SchnittGes3!L:L,0))+INDEX(Schnitt4!M:M,MATCH(L28,Schnitt4!L:L,0))</f>
        <v>871</v>
      </c>
      <c r="N28">
        <f>INDEX(SchnittGes3!N:N,MATCH(L28,SchnittGes3!L:L,0))+INDEX(Schnitt4!N:N,MATCH(L28,Schnitt4!L:L,0))</f>
        <v>4</v>
      </c>
      <c r="O28">
        <f t="shared" si="7"/>
        <v>217.74999997200001</v>
      </c>
      <c r="P28">
        <f t="shared" si="1"/>
        <v>2</v>
      </c>
    </row>
    <row r="29" spans="1:16" x14ac:dyDescent="0.2">
      <c r="A29">
        <f t="shared" si="6"/>
        <v>25</v>
      </c>
      <c r="B29">
        <f t="shared" si="2"/>
        <v>7937</v>
      </c>
      <c r="C29" t="str">
        <f>IFERROR(INDEX(Starter!B:B,MATCH(B29,Starter!A:A,0)),"")</f>
        <v>Birkner, Jochen</v>
      </c>
      <c r="D29" t="str">
        <f>IFERROR(INDEX(Starter!C:C,MATCH(B29,Starter!A:A,0)),"")</f>
        <v>BF Rot-Weiß Lichtenhof 69</v>
      </c>
      <c r="E29" s="102">
        <f t="shared" si="3"/>
        <v>6032</v>
      </c>
      <c r="F29">
        <f t="shared" si="4"/>
        <v>31</v>
      </c>
      <c r="G29" s="137">
        <f t="shared" si="5"/>
        <v>194.58064512029034</v>
      </c>
      <c r="L29" s="227">
        <f>INDEX(Starter!A:A,ROW()-1)</f>
        <v>7724</v>
      </c>
      <c r="M29">
        <f>INDEX(SchnittGes3!M:M,MATCH(L29,SchnittGes3!L:L,0))+INDEX(Schnitt4!M:M,MATCH(L29,Schnitt4!L:L,0))</f>
        <v>4491</v>
      </c>
      <c r="N29">
        <f>INDEX(SchnittGes3!N:N,MATCH(L29,SchnittGes3!L:L,0))+INDEX(Schnitt4!N:N,MATCH(L29,Schnitt4!L:L,0))</f>
        <v>22</v>
      </c>
      <c r="O29">
        <f t="shared" si="7"/>
        <v>204.13636360736362</v>
      </c>
      <c r="P29">
        <f t="shared" si="1"/>
        <v>10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INDEX(SchnittGes3!M:M,MATCH(L30,SchnittGes3!L:L,0))+INDEX(Schnitt4!M:M,MATCH(L30,Schnitt4!L:L,0))</f>
        <v>4367</v>
      </c>
      <c r="N30">
        <f>INDEX(SchnittGes3!N:N,MATCH(L30,SchnittGes3!L:L,0))+INDEX(Schnitt4!N:N,MATCH(L30,Schnitt4!L:L,0))</f>
        <v>22</v>
      </c>
      <c r="O30">
        <f t="shared" si="7"/>
        <v>198.49999997</v>
      </c>
      <c r="P30">
        <f t="shared" si="1"/>
        <v>18</v>
      </c>
    </row>
    <row r="31" spans="1:16" x14ac:dyDescent="0.2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4853</v>
      </c>
      <c r="F31">
        <f t="shared" si="4"/>
        <v>25</v>
      </c>
      <c r="G31" s="137">
        <f t="shared" si="5"/>
        <v>194.119999976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15</v>
      </c>
    </row>
    <row r="32" spans="1:16" x14ac:dyDescent="0.2">
      <c r="A32">
        <f t="shared" si="6"/>
        <v>28</v>
      </c>
      <c r="B32">
        <f t="shared" si="2"/>
        <v>16251</v>
      </c>
      <c r="C32" t="str">
        <f>IFERROR(INDEX(Starter!B:B,MATCH(B32,Starter!A:A,0)),"")</f>
        <v>Renner, Alexander</v>
      </c>
      <c r="D32" t="str">
        <f>IFERROR(INDEX(Starter!C:C,MATCH(B32,Starter!A:A,0)),"")</f>
        <v>BC Bamberger Bowlinghaus</v>
      </c>
      <c r="E32" s="102">
        <f t="shared" si="3"/>
        <v>1342</v>
      </c>
      <c r="F32">
        <f t="shared" si="4"/>
        <v>7</v>
      </c>
      <c r="G32" s="137">
        <f t="shared" si="5"/>
        <v>191.71428564728572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16301</v>
      </c>
      <c r="C33" t="str">
        <f>IFERROR(INDEX(Starter!B:B,MATCH(B33,Starter!A:A,0)),"")</f>
        <v>Werder, Jan-Uwe</v>
      </c>
      <c r="D33" t="str">
        <f>IFERROR(INDEX(Starter!C:C,MATCH(B33,Starter!A:A,0)),"")</f>
        <v>DJK Rimpar</v>
      </c>
      <c r="E33" s="102">
        <f t="shared" si="3"/>
        <v>4963</v>
      </c>
      <c r="F33">
        <f t="shared" si="4"/>
        <v>26</v>
      </c>
      <c r="G33" s="137">
        <f t="shared" si="5"/>
        <v>190.88461537961538</v>
      </c>
      <c r="L33" s="227">
        <f>INDEX(Starter!A:A,ROW()-1)</f>
        <v>27134</v>
      </c>
      <c r="M33">
        <f>INDEX(SchnittGes3!M:M,MATCH(L33,SchnittGes3!L:L,0))+INDEX(Schnitt4!M:M,MATCH(L33,Schnitt4!L:L,0))</f>
        <v>3542</v>
      </c>
      <c r="N33">
        <f>INDEX(SchnittGes3!N:N,MATCH(L33,SchnittGes3!L:L,0))+INDEX(Schnitt4!N:N,MATCH(L33,Schnitt4!L:L,0))</f>
        <v>20</v>
      </c>
      <c r="O33">
        <f t="shared" si="7"/>
        <v>177.099999967</v>
      </c>
      <c r="P33">
        <f t="shared" si="1"/>
        <v>47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5132</v>
      </c>
      <c r="F34">
        <f t="shared" si="4"/>
        <v>27</v>
      </c>
      <c r="G34" s="137">
        <f t="shared" si="5"/>
        <v>190.07407407107408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70</v>
      </c>
    </row>
    <row r="35" spans="1:16" x14ac:dyDescent="0.2">
      <c r="A35">
        <f t="shared" si="6"/>
        <v>31</v>
      </c>
      <c r="B35">
        <f t="shared" si="2"/>
        <v>16519</v>
      </c>
      <c r="C35" t="str">
        <f>IFERROR(INDEX(Starter!B:B,MATCH(B35,Starter!A:A,0)),"")</f>
        <v>Tos, Sascha</v>
      </c>
      <c r="D35" t="str">
        <f>IFERROR(INDEX(Starter!C:C,MATCH(B35,Starter!A:A,0)),"")</f>
        <v>BSC Highroller Rosenheim</v>
      </c>
      <c r="E35" s="102">
        <f t="shared" si="3"/>
        <v>3412</v>
      </c>
      <c r="F35">
        <f t="shared" si="4"/>
        <v>18</v>
      </c>
      <c r="G35" s="137">
        <f t="shared" si="5"/>
        <v>189.55555549555555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70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5841</v>
      </c>
      <c r="F36">
        <f t="shared" si="4"/>
        <v>31</v>
      </c>
      <c r="G36" s="137">
        <f t="shared" si="5"/>
        <v>188.41935479570967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">
      <c r="A37">
        <f t="shared" si="6"/>
        <v>33</v>
      </c>
      <c r="B37">
        <f t="shared" ref="B37:B68" si="9">IFERROR(INDEX(L:L,MATCH(A37,P:P,0)),"")</f>
        <v>38039</v>
      </c>
      <c r="C37" t="str">
        <f>IFERROR(INDEX(Starter!B:B,MATCH(B37,Starter!A:A,0)),"")</f>
        <v>Plaschka, Nico</v>
      </c>
      <c r="D37" t="str">
        <f>IFERROR(INDEX(Starter!C:C,MATCH(B37,Starter!A:A,0)),"")</f>
        <v>DJK Rimpar</v>
      </c>
      <c r="E37" s="102">
        <f t="shared" ref="E37:E68" si="10">IFERROR(INDEX(M:M,MATCH(A37,P:P,0)),"")</f>
        <v>2632</v>
      </c>
      <c r="F37">
        <f t="shared" ref="F37:F68" si="11">IFERROR(INDEX(N:N,MATCH(A37,P:P,0)),"")</f>
        <v>14</v>
      </c>
      <c r="G37" s="137">
        <f t="shared" ref="G37:G68" si="12">IFERROR(INDEX(O:O,MATCH(A37,P:P,0)),"")</f>
        <v>187.999999952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16852</v>
      </c>
      <c r="C38" t="str">
        <f>IFERROR(INDEX(Starter!B:B,MATCH(B38,Starter!A:A,0)),"")</f>
        <v>Wendel, Dominik</v>
      </c>
      <c r="D38" t="str">
        <f>IFERROR(INDEX(Starter!C:C,MATCH(B38,Starter!A:A,0)),"")</f>
        <v>SG Rottendorf</v>
      </c>
      <c r="E38" s="102">
        <f t="shared" si="10"/>
        <v>4508</v>
      </c>
      <c r="F38">
        <f t="shared" si="11"/>
        <v>24</v>
      </c>
      <c r="G38" s="137">
        <f t="shared" si="12"/>
        <v>187.83333332333333</v>
      </c>
      <c r="L38" s="227">
        <f>INDEX(Starter!A:A,ROW()-1)</f>
        <v>38041</v>
      </c>
      <c r="M38">
        <f>INDEX(SchnittGes3!M:M,MATCH(L38,SchnittGes3!L:L,0))+INDEX(Schnitt4!M:M,MATCH(L38,Schnitt4!L:L,0))</f>
        <v>3342</v>
      </c>
      <c r="N38">
        <f>INDEX(SchnittGes3!N:N,MATCH(L38,SchnittGes3!L:L,0))+INDEX(Schnitt4!N:N,MATCH(L38,Schnitt4!L:L,0))</f>
        <v>17</v>
      </c>
      <c r="O38">
        <f t="shared" si="7"/>
        <v>196.58823525611766</v>
      </c>
      <c r="P38">
        <f t="shared" si="8"/>
        <v>23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5796</v>
      </c>
      <c r="F39">
        <f t="shared" si="11"/>
        <v>31</v>
      </c>
      <c r="G39" s="137">
        <f t="shared" si="12"/>
        <v>186.96774189548387</v>
      </c>
      <c r="L39" s="227">
        <f>INDEX(Starter!A:A,ROW()-1)</f>
        <v>25516</v>
      </c>
      <c r="M39">
        <f>INDEX(SchnittGes3!M:M,MATCH(L39,SchnittGes3!L:L,0))+INDEX(Schnitt4!M:M,MATCH(L39,Schnitt4!L:L,0))</f>
        <v>1869</v>
      </c>
      <c r="N39">
        <f>INDEX(SchnittGes3!N:N,MATCH(L39,SchnittGes3!L:L,0))+INDEX(Schnitt4!N:N,MATCH(L39,Schnitt4!L:L,0))</f>
        <v>11</v>
      </c>
      <c r="O39">
        <f t="shared" si="7"/>
        <v>169.90909087009089</v>
      </c>
      <c r="P39">
        <f t="shared" si="8"/>
        <v>58</v>
      </c>
    </row>
    <row r="40" spans="1:16" x14ac:dyDescent="0.2">
      <c r="A40">
        <f t="shared" si="13"/>
        <v>36</v>
      </c>
      <c r="B40">
        <f t="shared" si="9"/>
        <v>7600</v>
      </c>
      <c r="C40" t="str">
        <f>IFERROR(INDEX(Starter!B:B,MATCH(B40,Starter!A:A,0)),"")</f>
        <v>Lüthje, Dennis</v>
      </c>
      <c r="D40" t="str">
        <f>IFERROR(INDEX(Starter!C:C,MATCH(B40,Starter!A:A,0)),"")</f>
        <v>BC Bajuwaren 1976 München</v>
      </c>
      <c r="E40" s="102">
        <f t="shared" si="10"/>
        <v>4661</v>
      </c>
      <c r="F40">
        <f t="shared" si="11"/>
        <v>25</v>
      </c>
      <c r="G40" s="137">
        <f t="shared" si="12"/>
        <v>186.43999998000001</v>
      </c>
      <c r="L40" s="227">
        <f>INDEX(Starter!A:A,ROW()-1)</f>
        <v>16873</v>
      </c>
      <c r="M40">
        <f>INDEX(SchnittGes3!M:M,MATCH(L40,SchnittGes3!L:L,0))+INDEX(Schnitt4!M:M,MATCH(L40,Schnitt4!L:L,0))</f>
        <v>5796</v>
      </c>
      <c r="N40">
        <f>INDEX(SchnittGes3!N:N,MATCH(L40,SchnittGes3!L:L,0))+INDEX(Schnitt4!N:N,MATCH(L40,Schnitt4!L:L,0))</f>
        <v>31</v>
      </c>
      <c r="O40">
        <f t="shared" si="7"/>
        <v>186.96774189548387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5530</v>
      </c>
      <c r="F41">
        <f t="shared" si="11"/>
        <v>30</v>
      </c>
      <c r="G41" s="137">
        <f t="shared" si="12"/>
        <v>184.33333332133336</v>
      </c>
      <c r="L41" s="227">
        <f>INDEX(Starter!A:A,ROW()-1)</f>
        <v>7937</v>
      </c>
      <c r="M41">
        <f>INDEX(SchnittGes3!M:M,MATCH(L41,SchnittGes3!L:L,0))+INDEX(Schnitt4!M:M,MATCH(L41,Schnitt4!L:L,0))</f>
        <v>6032</v>
      </c>
      <c r="N41">
        <f>INDEX(SchnittGes3!N:N,MATCH(L41,SchnittGes3!L:L,0))+INDEX(Schnitt4!N:N,MATCH(L41,Schnitt4!L:L,0))</f>
        <v>31</v>
      </c>
      <c r="O41">
        <f t="shared" si="7"/>
        <v>194.58064512029034</v>
      </c>
      <c r="P41">
        <f t="shared" si="8"/>
        <v>25</v>
      </c>
    </row>
    <row r="42" spans="1:16" x14ac:dyDescent="0.2">
      <c r="A42">
        <f t="shared" si="13"/>
        <v>38</v>
      </c>
      <c r="B42">
        <f t="shared" si="9"/>
        <v>16862</v>
      </c>
      <c r="C42" t="str">
        <f>IFERROR(INDEX(Starter!B:B,MATCH(B42,Starter!A:A,0)),"")</f>
        <v>Büttner, Christian</v>
      </c>
      <c r="D42" t="str">
        <f>IFERROR(INDEX(Starter!C:C,MATCH(B42,Starter!A:A,0)),"")</f>
        <v>SG Rottendorf</v>
      </c>
      <c r="E42" s="102">
        <f t="shared" si="10"/>
        <v>5336</v>
      </c>
      <c r="F42">
        <f t="shared" si="11"/>
        <v>29</v>
      </c>
      <c r="G42" s="137">
        <f t="shared" si="12"/>
        <v>183.99999994999999</v>
      </c>
      <c r="L42" s="227">
        <f>INDEX(Starter!A:A,ROW()-1)</f>
        <v>10124</v>
      </c>
      <c r="M42">
        <f>INDEX(SchnittGes3!M:M,MATCH(L42,SchnittGes3!L:L,0))+INDEX(Schnitt4!M:M,MATCH(L42,Schnitt4!L:L,0))</f>
        <v>5103</v>
      </c>
      <c r="N42">
        <f>INDEX(SchnittGes3!N:N,MATCH(L42,SchnittGes3!L:L,0))+INDEX(Schnitt4!N:N,MATCH(L42,Schnitt4!L:L,0))</f>
        <v>29</v>
      </c>
      <c r="O42">
        <f t="shared" si="7"/>
        <v>175.96551719937929</v>
      </c>
      <c r="P42">
        <f t="shared" si="8"/>
        <v>51</v>
      </c>
    </row>
    <row r="43" spans="1:16" x14ac:dyDescent="0.2">
      <c r="A43">
        <f t="shared" si="13"/>
        <v>39</v>
      </c>
      <c r="B43">
        <f t="shared" si="9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10"/>
        <v>4224</v>
      </c>
      <c r="F43">
        <f t="shared" si="11"/>
        <v>23</v>
      </c>
      <c r="G43" s="137">
        <f t="shared" si="12"/>
        <v>183.65217385504346</v>
      </c>
      <c r="L43" s="227">
        <f>INDEX(Starter!A:A,ROW()-1)</f>
        <v>16263</v>
      </c>
      <c r="M43">
        <f>INDEX(SchnittGes3!M:M,MATCH(L43,SchnittGes3!L:L,0))+INDEX(Schnitt4!M:M,MATCH(L43,Schnitt4!L:L,0))</f>
        <v>5841</v>
      </c>
      <c r="N43">
        <f>INDEX(SchnittGes3!N:N,MATCH(L43,SchnittGes3!L:L,0))+INDEX(Schnitt4!N:N,MATCH(L43,Schnitt4!L:L,0))</f>
        <v>31</v>
      </c>
      <c r="O43">
        <f t="shared" si="7"/>
        <v>188.41935479570967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38092</v>
      </c>
      <c r="C44" t="str">
        <f>IFERROR(INDEX(Starter!B:B,MATCH(B44,Starter!A:A,0)),"")</f>
        <v>Kabel, Nicolas</v>
      </c>
      <c r="D44" t="str">
        <f>IFERROR(INDEX(Starter!C:C,MATCH(B44,Starter!A:A,0)),"")</f>
        <v>BSC Highroller Rosenheim</v>
      </c>
      <c r="E44" s="102">
        <f t="shared" si="10"/>
        <v>5314</v>
      </c>
      <c r="F44">
        <f t="shared" si="11"/>
        <v>29</v>
      </c>
      <c r="G44" s="137">
        <f t="shared" si="12"/>
        <v>183.24137928534483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7597</v>
      </c>
      <c r="C45" t="str">
        <f>IFERROR(INDEX(Starter!B:B,MATCH(B45,Starter!A:A,0)),"")</f>
        <v>Laub, Harald</v>
      </c>
      <c r="D45" t="str">
        <f>IFERROR(INDEX(Starter!C:C,MATCH(B45,Starter!A:A,0)),"")</f>
        <v>BK München</v>
      </c>
      <c r="E45" s="102">
        <f t="shared" si="10"/>
        <v>3840</v>
      </c>
      <c r="F45">
        <f t="shared" si="11"/>
        <v>21</v>
      </c>
      <c r="G45" s="137">
        <f t="shared" si="12"/>
        <v>182.85714284214285</v>
      </c>
      <c r="L45" s="227">
        <f>INDEX(Starter!A:A,ROW()-1)</f>
        <v>7601</v>
      </c>
      <c r="M45">
        <f>INDEX(SchnittGes3!M:M,MATCH(L45,SchnittGes3!L:L,0))+INDEX(Schnitt4!M:M,MATCH(L45,Schnitt4!L:L,0))</f>
        <v>3051</v>
      </c>
      <c r="N45">
        <f>INDEX(SchnittGes3!N:N,MATCH(L45,SchnittGes3!L:L,0))+INDEX(Schnitt4!N:N,MATCH(L45,Schnitt4!L:L,0))</f>
        <v>17</v>
      </c>
      <c r="O45">
        <f t="shared" si="7"/>
        <v>179.47058819029411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3051</v>
      </c>
      <c r="F47">
        <f t="shared" si="11"/>
        <v>17</v>
      </c>
      <c r="G47" s="137">
        <f t="shared" si="12"/>
        <v>179.47058819029411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4</v>
      </c>
    </row>
    <row r="48" spans="1:16" x14ac:dyDescent="0.2">
      <c r="A48">
        <f t="shared" si="13"/>
        <v>44</v>
      </c>
      <c r="B48">
        <f t="shared" si="9"/>
        <v>41008</v>
      </c>
      <c r="C48" t="str">
        <f>IFERROR(INDEX(Starter!B:B,MATCH(B48,Starter!A:A,0)),"")</f>
        <v>Richter, Benjamin</v>
      </c>
      <c r="D48" t="str">
        <f>IFERROR(INDEX(Starter!C:C,MATCH(B48,Starter!A:A,0)),"")</f>
        <v>BC EMAX</v>
      </c>
      <c r="E48" s="102">
        <f t="shared" si="10"/>
        <v>1611</v>
      </c>
      <c r="F48">
        <f t="shared" si="11"/>
        <v>9</v>
      </c>
      <c r="G48" s="137">
        <f t="shared" si="12"/>
        <v>178.99999993500001</v>
      </c>
      <c r="L48" s="227">
        <f>INDEX(Starter!A:A,ROW()-1)</f>
        <v>38039</v>
      </c>
      <c r="M48">
        <f>INDEX(SchnittGes3!M:M,MATCH(L48,SchnittGes3!L:L,0))+INDEX(Schnitt4!M:M,MATCH(L48,Schnitt4!L:L,0))</f>
        <v>2632</v>
      </c>
      <c r="N48">
        <f>INDEX(SchnittGes3!N:N,MATCH(L48,SchnittGes3!L:L,0))+INDEX(Schnitt4!N:N,MATCH(L48,Schnitt4!L:L,0))</f>
        <v>14</v>
      </c>
      <c r="O48">
        <f t="shared" si="7"/>
        <v>187.999999952</v>
      </c>
      <c r="P48">
        <f t="shared" si="8"/>
        <v>33</v>
      </c>
    </row>
    <row r="49" spans="1:16" x14ac:dyDescent="0.2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2312</v>
      </c>
      <c r="F49">
        <f t="shared" si="11"/>
        <v>13</v>
      </c>
      <c r="G49" s="137">
        <f t="shared" si="12"/>
        <v>177.84615383815384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50</v>
      </c>
    </row>
    <row r="50" spans="1:16" x14ac:dyDescent="0.2">
      <c r="A50">
        <f t="shared" si="13"/>
        <v>46</v>
      </c>
      <c r="B50">
        <f t="shared" si="9"/>
        <v>7867</v>
      </c>
      <c r="C50" t="str">
        <f>IFERROR(INDEX(Starter!B:B,MATCH(B50,Starter!A:A,0)),"")</f>
        <v>Hinterwimmer, Georg</v>
      </c>
      <c r="D50" t="str">
        <f>IFERROR(INDEX(Starter!C:C,MATCH(B50,Starter!A:A,0)),"")</f>
        <v>BK München</v>
      </c>
      <c r="E50" s="102">
        <f t="shared" si="10"/>
        <v>1422</v>
      </c>
      <c r="F50">
        <f t="shared" si="11"/>
        <v>8</v>
      </c>
      <c r="G50" s="137">
        <f t="shared" si="12"/>
        <v>177.74999998600001</v>
      </c>
      <c r="L50" s="227">
        <f>INDEX(Starter!A:A,ROW()-1)</f>
        <v>16862</v>
      </c>
      <c r="M50">
        <f>INDEX(SchnittGes3!M:M,MATCH(L50,SchnittGes3!L:L,0))+INDEX(Schnitt4!M:M,MATCH(L50,Schnitt4!L:L,0))</f>
        <v>5336</v>
      </c>
      <c r="N50">
        <f>INDEX(SchnittGes3!N:N,MATCH(L50,SchnittGes3!L:L,0))+INDEX(Schnitt4!N:N,MATCH(L50,Schnitt4!L:L,0))</f>
        <v>29</v>
      </c>
      <c r="O50">
        <f t="shared" si="7"/>
        <v>183.99999994999999</v>
      </c>
      <c r="P50">
        <f t="shared" si="8"/>
        <v>38</v>
      </c>
    </row>
    <row r="51" spans="1:16" x14ac:dyDescent="0.2">
      <c r="A51">
        <f t="shared" si="13"/>
        <v>47</v>
      </c>
      <c r="B51">
        <f t="shared" si="9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10"/>
        <v>3542</v>
      </c>
      <c r="F51">
        <f t="shared" si="11"/>
        <v>20</v>
      </c>
      <c r="G51" s="137">
        <f t="shared" si="12"/>
        <v>177.099999967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38686</v>
      </c>
      <c r="C52" t="str">
        <f>IFERROR(INDEX(Starter!B:B,MATCH(B52,Starter!A:A,0)),"")</f>
        <v>Beck, Stefan</v>
      </c>
      <c r="D52" t="str">
        <f>IFERROR(INDEX(Starter!C:C,MATCH(B52,Starter!A:A,0)),"")</f>
        <v>DJK Rimpar</v>
      </c>
      <c r="E52" s="102">
        <f t="shared" si="10"/>
        <v>708</v>
      </c>
      <c r="F52">
        <f t="shared" si="11"/>
        <v>4</v>
      </c>
      <c r="G52" s="137">
        <f t="shared" si="12"/>
        <v>176.99999993200001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68</v>
      </c>
    </row>
    <row r="53" spans="1:16" x14ac:dyDescent="0.2">
      <c r="A53">
        <f t="shared" si="13"/>
        <v>49</v>
      </c>
      <c r="B53">
        <f t="shared" si="9"/>
        <v>16762</v>
      </c>
      <c r="C53" t="str">
        <f>IFERROR(INDEX(Starter!B:B,MATCH(B53,Starter!A:A,0)),"")</f>
        <v>Glasl sen., Hans</v>
      </c>
      <c r="D53" t="str">
        <f>IFERROR(INDEX(Starter!C:C,MATCH(B53,Starter!A:A,0)),"")</f>
        <v>BC Bajuwaren 1976 München</v>
      </c>
      <c r="E53" s="102">
        <f t="shared" si="10"/>
        <v>3530</v>
      </c>
      <c r="F53">
        <f t="shared" si="11"/>
        <v>20</v>
      </c>
      <c r="G53" s="137">
        <f t="shared" si="12"/>
        <v>176.499999981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59</v>
      </c>
    </row>
    <row r="54" spans="1:16" x14ac:dyDescent="0.2">
      <c r="A54">
        <f t="shared" si="13"/>
        <v>50</v>
      </c>
      <c r="B54">
        <f t="shared" si="9"/>
        <v>7738</v>
      </c>
      <c r="C54" t="str">
        <f>IFERROR(INDEX(Starter!B:B,MATCH(B54,Starter!A:A,0)),"")</f>
        <v>Stöhr, Jürgen</v>
      </c>
      <c r="D54" t="str">
        <f>IFERROR(INDEX(Starter!C:C,MATCH(B54,Starter!A:A,0)),"")</f>
        <v>BF Rot-Weiß Lichtenhof 69</v>
      </c>
      <c r="E54" s="102">
        <f t="shared" si="10"/>
        <v>704</v>
      </c>
      <c r="F54">
        <f t="shared" si="11"/>
        <v>4</v>
      </c>
      <c r="G54" s="137">
        <f t="shared" si="12"/>
        <v>175.99999995100001</v>
      </c>
      <c r="L54" s="227">
        <f>INDEX(Starter!A:A,ROW()-1)</f>
        <v>7602</v>
      </c>
      <c r="M54">
        <f>INDEX(SchnittGes3!M:M,MATCH(L54,SchnittGes3!L:L,0))+INDEX(Schnitt4!M:M,MATCH(L54,Schnitt4!L:L,0))</f>
        <v>3580</v>
      </c>
      <c r="N54">
        <f>INDEX(SchnittGes3!N:N,MATCH(L54,SchnittGes3!L:L,0))+INDEX(Schnitt4!N:N,MATCH(L54,Schnitt4!L:L,0))</f>
        <v>18</v>
      </c>
      <c r="O54">
        <f t="shared" si="7"/>
        <v>198.88888883488889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10124</v>
      </c>
      <c r="C55" t="str">
        <f>IFERROR(INDEX(Starter!B:B,MATCH(B55,Starter!A:A,0)),"")</f>
        <v>Kristof, Robert</v>
      </c>
      <c r="D55" t="str">
        <f>IFERROR(INDEX(Starter!C:C,MATCH(B55,Starter!A:A,0)),"")</f>
        <v>BF Rot-Weiß Lichtenhof 69</v>
      </c>
      <c r="E55" s="102">
        <f t="shared" si="10"/>
        <v>5103</v>
      </c>
      <c r="F55">
        <f t="shared" si="11"/>
        <v>29</v>
      </c>
      <c r="G55" s="137">
        <f t="shared" si="12"/>
        <v>175.96551719937929</v>
      </c>
      <c r="L55" s="227">
        <f>INDEX(Starter!A:A,ROW()-1)</f>
        <v>25325</v>
      </c>
      <c r="M55">
        <f>INDEX(SchnittGes3!M:M,MATCH(L55,SchnittGes3!L:L,0))+INDEX(Schnitt4!M:M,MATCH(L55,Schnitt4!L:L,0))</f>
        <v>3933</v>
      </c>
      <c r="N55">
        <f>INDEX(SchnittGes3!N:N,MATCH(L55,SchnittGes3!L:L,0))+INDEX(Schnitt4!N:N,MATCH(L55,Schnitt4!L:L,0))</f>
        <v>20</v>
      </c>
      <c r="O55">
        <f t="shared" si="7"/>
        <v>196.64999994500002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4751</v>
      </c>
      <c r="F56">
        <f t="shared" si="11"/>
        <v>27</v>
      </c>
      <c r="G56" s="137">
        <f t="shared" si="12"/>
        <v>175.96296290396296</v>
      </c>
      <c r="L56" s="227">
        <f>INDEX(Starter!A:A,ROW()-1)</f>
        <v>7428</v>
      </c>
      <c r="M56">
        <f>INDEX(SchnittGes3!M:M,MATCH(L56,SchnittGes3!L:L,0))+INDEX(Schnitt4!M:M,MATCH(L56,Schnitt4!L:L,0))</f>
        <v>5883</v>
      </c>
      <c r="N56">
        <f>INDEX(SchnittGes3!N:N,MATCH(L56,SchnittGes3!L:L,0))+INDEX(Schnitt4!N:N,MATCH(L56,Schnitt4!L:L,0))</f>
        <v>29</v>
      </c>
      <c r="O56">
        <f t="shared" si="7"/>
        <v>202.86206890951723</v>
      </c>
      <c r="P56">
        <f t="shared" si="8"/>
        <v>13</v>
      </c>
    </row>
    <row r="57" spans="1:16" x14ac:dyDescent="0.2">
      <c r="A57">
        <f t="shared" si="13"/>
        <v>53</v>
      </c>
      <c r="B57">
        <f t="shared" si="9"/>
        <v>22116</v>
      </c>
      <c r="C57" t="str">
        <f>IFERROR(INDEX(Starter!B:B,MATCH(B57,Starter!A:A,0)),"")</f>
        <v>Tavares, S.</v>
      </c>
      <c r="D57" t="str">
        <f>IFERROR(INDEX(Starter!C:C,MATCH(B57,Starter!A:A,0)),"")</f>
        <v>BC Highroller Rosenheim</v>
      </c>
      <c r="E57" s="102">
        <f t="shared" si="10"/>
        <v>867</v>
      </c>
      <c r="F57">
        <f t="shared" si="11"/>
        <v>5</v>
      </c>
      <c r="G57" s="137">
        <f t="shared" si="12"/>
        <v>173.399999931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7485</v>
      </c>
      <c r="C58" t="str">
        <f>IFERROR(INDEX(Starter!B:B,MATCH(B58,Starter!A:A,0)),"")</f>
        <v>Singer, Michael</v>
      </c>
      <c r="D58" t="str">
        <f>IFERROR(INDEX(Starter!C:C,MATCH(B58,Starter!A:A,0)),"")</f>
        <v>BK München</v>
      </c>
      <c r="E58" s="102">
        <f t="shared" si="10"/>
        <v>862</v>
      </c>
      <c r="F58">
        <f t="shared" si="11"/>
        <v>5</v>
      </c>
      <c r="G58" s="137">
        <f t="shared" si="12"/>
        <v>172.399999939</v>
      </c>
      <c r="L58" s="227">
        <f>INDEX(Starter!A:A,ROW()-1)</f>
        <v>38043</v>
      </c>
      <c r="M58">
        <f>INDEX(SchnittGes3!M:M,MATCH(L58,SchnittGes3!L:L,0))+INDEX(Schnitt4!M:M,MATCH(L58,Schnitt4!L:L,0))</f>
        <v>4224</v>
      </c>
      <c r="N58">
        <f>INDEX(SchnittGes3!N:N,MATCH(L58,SchnittGes3!L:L,0))+INDEX(Schnitt4!N:N,MATCH(L58,Schnitt4!L:L,0))</f>
        <v>23</v>
      </c>
      <c r="O58">
        <f t="shared" si="7"/>
        <v>183.65217385504346</v>
      </c>
      <c r="P58">
        <f t="shared" si="8"/>
        <v>39</v>
      </c>
    </row>
    <row r="59" spans="1:16" x14ac:dyDescent="0.2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4751</v>
      </c>
      <c r="N59">
        <f>INDEX(SchnittGes3!N:N,MATCH(L59,SchnittGes3!L:L,0))+INDEX(Schnitt4!N:N,MATCH(L59,Schnitt4!L:L,0))</f>
        <v>27</v>
      </c>
      <c r="O59">
        <f t="shared" si="7"/>
        <v>175.96296290396296</v>
      </c>
      <c r="P59">
        <f t="shared" si="8"/>
        <v>52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31</v>
      </c>
    </row>
    <row r="61" spans="1:16" x14ac:dyDescent="0.2">
      <c r="A61">
        <f t="shared" si="13"/>
        <v>57</v>
      </c>
      <c r="B61">
        <f t="shared" si="9"/>
        <v>38411</v>
      </c>
      <c r="C61" t="str">
        <f>IFERROR(INDEX(Starter!B:B,MATCH(B61,Starter!A:A,0)),"")</f>
        <v>Hartl, Thomas</v>
      </c>
      <c r="D61" t="str">
        <f>IFERROR(INDEX(Starter!C:C,MATCH(B61,Starter!A:A,0)),"")</f>
        <v>BC Schanzer Strikers</v>
      </c>
      <c r="E61" s="102">
        <f t="shared" si="10"/>
        <v>3750</v>
      </c>
      <c r="F61">
        <f t="shared" si="11"/>
        <v>22</v>
      </c>
      <c r="G61" s="137">
        <f t="shared" si="12"/>
        <v>170.45454544854547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54</v>
      </c>
    </row>
    <row r="62" spans="1:16" x14ac:dyDescent="0.2">
      <c r="A62">
        <f t="shared" si="13"/>
        <v>58</v>
      </c>
      <c r="B62">
        <f t="shared" si="9"/>
        <v>25516</v>
      </c>
      <c r="C62" t="str">
        <f>IFERROR(INDEX(Starter!B:B,MATCH(B62,Starter!A:A,0)),"")</f>
        <v>Nikoleit, Thomas</v>
      </c>
      <c r="D62" t="str">
        <f>IFERROR(INDEX(Starter!C:C,MATCH(B62,Starter!A:A,0)),"")</f>
        <v>BC Bamberger Bowlinghaus</v>
      </c>
      <c r="E62" s="102">
        <f t="shared" si="10"/>
        <v>1869</v>
      </c>
      <c r="F62">
        <f t="shared" si="11"/>
        <v>11</v>
      </c>
      <c r="G62" s="137">
        <f t="shared" si="12"/>
        <v>169.90909087009089</v>
      </c>
      <c r="L62" s="227">
        <f>INDEX(Starter!A:A,ROW()-1)</f>
        <v>7740</v>
      </c>
      <c r="M62">
        <f>INDEX(SchnittGes3!M:M,MATCH(L62,SchnittGes3!L:L,0))+INDEX(Schnitt4!M:M,MATCH(L62,Schnitt4!L:L,0))</f>
        <v>1856</v>
      </c>
      <c r="N62">
        <f>INDEX(SchnittGes3!N:N,MATCH(L62,SchnittGes3!L:L,0))+INDEX(Schnitt4!N:N,MATCH(L62,Schnitt4!L:L,0))</f>
        <v>11</v>
      </c>
      <c r="O62">
        <f t="shared" si="7"/>
        <v>168.72727266527272</v>
      </c>
      <c r="P62">
        <f t="shared" si="8"/>
        <v>60</v>
      </c>
    </row>
    <row r="63" spans="1:16" x14ac:dyDescent="0.2">
      <c r="A63">
        <f t="shared" si="13"/>
        <v>59</v>
      </c>
      <c r="B63">
        <f t="shared" si="9"/>
        <v>7344</v>
      </c>
      <c r="C63" t="str">
        <f>IFERROR(INDEX(Starter!B:B,MATCH(B63,Starter!A:A,0)),"")</f>
        <v>Kirschenbauer, Frank</v>
      </c>
      <c r="D63" t="str">
        <f>IFERROR(INDEX(Starter!C:C,MATCH(B63,Starter!A:A,0)),"")</f>
        <v>BC Schanzer Strikers</v>
      </c>
      <c r="E63" s="102">
        <f t="shared" si="10"/>
        <v>1528</v>
      </c>
      <c r="F63">
        <f t="shared" si="11"/>
        <v>9</v>
      </c>
      <c r="G63" s="137">
        <f t="shared" si="12"/>
        <v>169.77777772477776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7740</v>
      </c>
      <c r="C64" t="str">
        <f>IFERROR(INDEX(Starter!B:B,MATCH(B64,Starter!A:A,0)),"")</f>
        <v>Mesch, John</v>
      </c>
      <c r="D64" t="str">
        <f>IFERROR(INDEX(Starter!C:C,MATCH(B64,Starter!A:A,0)),"")</f>
        <v>BF Rot-Weiß Lichtenhof 69</v>
      </c>
      <c r="E64" s="102">
        <f t="shared" si="10"/>
        <v>1856</v>
      </c>
      <c r="F64">
        <f t="shared" si="11"/>
        <v>11</v>
      </c>
      <c r="G64" s="137">
        <f t="shared" si="12"/>
        <v>168.72727266527272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1611</v>
      </c>
      <c r="N65">
        <f>INDEX(SchnittGes3!N:N,MATCH(L65,SchnittGes3!L:L,0))+INDEX(Schnitt4!N:N,MATCH(L65,Schnitt4!L:L,0))</f>
        <v>9</v>
      </c>
      <c r="O65">
        <f t="shared" si="7"/>
        <v>178.99999993500001</v>
      </c>
      <c r="P65">
        <f t="shared" si="8"/>
        <v>44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67</v>
      </c>
    </row>
    <row r="67" spans="1:16" x14ac:dyDescent="0.2">
      <c r="A67">
        <f t="shared" si="13"/>
        <v>63</v>
      </c>
      <c r="B67">
        <f t="shared" si="9"/>
        <v>38361</v>
      </c>
      <c r="C67" t="str">
        <f>IFERROR(INDEX(Starter!B:B,MATCH(B67,Starter!A:A,0)),"")</f>
        <v>Schmied, Markus</v>
      </c>
      <c r="D67" t="str">
        <f>IFERROR(INDEX(Starter!C:C,MATCH(B67,Starter!A:A,0)),"")</f>
        <v>BC Schanzer Strikers</v>
      </c>
      <c r="E67" s="102">
        <f t="shared" si="10"/>
        <v>5206</v>
      </c>
      <c r="F67">
        <f t="shared" si="11"/>
        <v>31</v>
      </c>
      <c r="G67" s="137">
        <f t="shared" si="12"/>
        <v>167.93548386396773</v>
      </c>
      <c r="L67" s="227">
        <f>INDEX(Starter!A:A,ROW()-1)</f>
        <v>16251</v>
      </c>
      <c r="M67">
        <f>INDEX(SchnittGes3!M:M,MATCH(L67,SchnittGes3!L:L,0))+INDEX(Schnitt4!M:M,MATCH(L67,Schnitt4!L:L,0))</f>
        <v>1342</v>
      </c>
      <c r="N67">
        <f>INDEX(SchnittGes3!N:N,MATCH(L67,SchnittGes3!L:L,0))+INDEX(Schnitt4!N:N,MATCH(L67,Schnitt4!L:L,0))</f>
        <v>7</v>
      </c>
      <c r="O67">
        <f t="shared" si="7"/>
        <v>191.71428564728572</v>
      </c>
      <c r="P67">
        <f t="shared" si="14"/>
        <v>28</v>
      </c>
    </row>
    <row r="68" spans="1:16" x14ac:dyDescent="0.2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48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661</v>
      </c>
      <c r="F69">
        <f t="shared" ref="F69:F104" si="17">IFERROR(INDEX(N:N,MATCH(A69,P:P,0)),"")</f>
        <v>4</v>
      </c>
      <c r="G69" s="137">
        <f t="shared" ref="G69:G104" si="18">IFERROR(INDEX(O:O,MATCH(A69,P:P,0)),"")</f>
        <v>165.24999997800001</v>
      </c>
      <c r="L69" s="227">
        <f>INDEX(Starter!A:A,ROW()-1)</f>
        <v>22116</v>
      </c>
      <c r="M69">
        <f>INDEX(SchnittGes3!M:M,MATCH(L69,SchnittGes3!L:L,0))+INDEX(Schnitt4!M:M,MATCH(L69,Schnitt4!L:L,0))</f>
        <v>867</v>
      </c>
      <c r="N69">
        <f>INDEX(SchnittGes3!N:N,MATCH(L69,SchnittGes3!L:L,0))+INDEX(Schnitt4!N:N,MATCH(L69,Schnitt4!L:L,0))</f>
        <v>5</v>
      </c>
      <c r="O69">
        <f t="shared" si="7"/>
        <v>173.399999931</v>
      </c>
      <c r="P69">
        <f t="shared" si="14"/>
        <v>53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39948</v>
      </c>
      <c r="C70" t="str">
        <f>IFERROR(INDEX(Starter!B:B,MATCH(B70,Starter!A:A,0)),"")</f>
        <v>Wieczorek, Ben</v>
      </c>
      <c r="D70" t="str">
        <f>IFERROR(INDEX(Starter!C:C,MATCH(B70,Starter!A:A,0)),"")</f>
        <v>BF Rot-Weiß Lichtenhof 69</v>
      </c>
      <c r="E70" s="102">
        <f t="shared" si="16"/>
        <v>327</v>
      </c>
      <c r="F70">
        <f t="shared" si="17"/>
        <v>2</v>
      </c>
      <c r="G70" s="137">
        <f t="shared" si="18"/>
        <v>163.49999992799999</v>
      </c>
      <c r="L70" s="227">
        <f>INDEX(Starter!A:A,ROW()-1)</f>
        <v>16965</v>
      </c>
      <c r="M70">
        <f>INDEX(SchnittGes3!M:M,MATCH(L70,SchnittGes3!L:L,0))+INDEX(Schnitt4!M:M,MATCH(L70,Schnitt4!L:L,0))</f>
        <v>893</v>
      </c>
      <c r="N70">
        <f>INDEX(SchnittGes3!N:N,MATCH(L70,SchnittGes3!L:L,0))+INDEX(Schnitt4!N:N,MATCH(L70,Schnitt4!L:L,0))</f>
        <v>4</v>
      </c>
      <c r="O70">
        <f t="shared" si="7"/>
        <v>223.24999993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16398</v>
      </c>
      <c r="C71" t="str">
        <f>IFERROR(INDEX(Starter!B:B,MATCH(B71,Starter!A:A,0)),"")</f>
        <v>Denz, Günter</v>
      </c>
      <c r="D71" t="str">
        <f>IFERROR(INDEX(Starter!C:C,MATCH(B71,Starter!A:A,0)),"")</f>
        <v>BC EMAX</v>
      </c>
      <c r="E71" s="102">
        <f t="shared" si="16"/>
        <v>1466</v>
      </c>
      <c r="F71">
        <f t="shared" si="17"/>
        <v>9</v>
      </c>
      <c r="G71" s="137">
        <f t="shared" si="18"/>
        <v>162.88888882288887</v>
      </c>
      <c r="L71" s="227">
        <f>INDEX(Starter!A:A,ROW()-1)</f>
        <v>7746</v>
      </c>
      <c r="M71">
        <f>INDEX(SchnittGes3!M:M,MATCH(L71,SchnittGes3!L:L,0))+INDEX(Schnitt4!M:M,MATCH(L71,Schnitt4!L:L,0))</f>
        <v>293</v>
      </c>
      <c r="N71">
        <f>INDEX(SchnittGes3!N:N,MATCH(L71,SchnittGes3!L:L,0))+INDEX(Schnitt4!N:N,MATCH(L71,Schnitt4!L:L,0))</f>
        <v>2</v>
      </c>
      <c r="O71">
        <f t="shared" si="7"/>
        <v>146.49999992900001</v>
      </c>
      <c r="P71">
        <f t="shared" si="14"/>
        <v>69</v>
      </c>
    </row>
    <row r="72" spans="1:16" x14ac:dyDescent="0.2">
      <c r="A72">
        <f t="shared" si="19"/>
        <v>68</v>
      </c>
      <c r="B72">
        <f t="shared" si="15"/>
        <v>25024</v>
      </c>
      <c r="C72" t="str">
        <f>IFERROR(INDEX(Starter!B:B,MATCH(B72,Starter!A:A,0)),"")</f>
        <v>Klapper, Michael</v>
      </c>
      <c r="D72" t="str">
        <f>IFERROR(INDEX(Starter!C:C,MATCH(B72,Starter!A:A,0)),"")</f>
        <v>BC Schanzer Strikers</v>
      </c>
      <c r="E72" s="102">
        <f t="shared" si="16"/>
        <v>1434</v>
      </c>
      <c r="F72">
        <f t="shared" si="17"/>
        <v>9</v>
      </c>
      <c r="G72" s="137">
        <f t="shared" si="18"/>
        <v>159.33333328133335</v>
      </c>
      <c r="L72" s="227">
        <f>INDEX(Starter!A:A,ROW()-1)</f>
        <v>39948</v>
      </c>
      <c r="M72">
        <f>INDEX(SchnittGes3!M:M,MATCH(L72,SchnittGes3!L:L,0))+INDEX(Schnitt4!M:M,MATCH(L72,Schnitt4!L:L,0))</f>
        <v>327</v>
      </c>
      <c r="N72">
        <f>INDEX(SchnittGes3!N:N,MATCH(L72,SchnittGes3!L:L,0))+INDEX(Schnitt4!N:N,MATCH(L72,Schnitt4!L:L,0))</f>
        <v>2</v>
      </c>
      <c r="O72">
        <f t="shared" si="7"/>
        <v>163.49999992799999</v>
      </c>
      <c r="P72">
        <f t="shared" si="14"/>
        <v>66</v>
      </c>
    </row>
    <row r="73" spans="1:16" x14ac:dyDescent="0.2">
      <c r="A73">
        <f t="shared" si="19"/>
        <v>69</v>
      </c>
      <c r="B73">
        <f t="shared" si="15"/>
        <v>7746</v>
      </c>
      <c r="C73" t="str">
        <f>IFERROR(INDEX(Starter!B:B,MATCH(B73,Starter!A:A,0)),"")</f>
        <v>Boch, Manfred</v>
      </c>
      <c r="D73" t="str">
        <f>IFERROR(INDEX(Starter!C:C,MATCH(B73,Starter!A:A,0)),"")</f>
        <v>BF Rot-Weiß Lichtenhof 69</v>
      </c>
      <c r="E73" s="102">
        <f t="shared" si="16"/>
        <v>293</v>
      </c>
      <c r="F73">
        <f t="shared" si="17"/>
        <v>2</v>
      </c>
      <c r="G73" s="137">
        <f t="shared" si="18"/>
        <v>146.49999992900001</v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70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70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70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70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70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70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70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70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70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70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70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70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70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70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70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70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70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70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70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70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70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70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70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70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70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70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70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70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70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70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70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70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Bajuwaren München 1</v>
      </c>
      <c r="E23" s="357"/>
      <c r="F23" s="356" t="str">
        <f>VLOOKUP(F22,Schlüssel!$A$5:$K$14,2)</f>
        <v>SG Rottendorf 1</v>
      </c>
      <c r="G23" s="357"/>
      <c r="H23" s="356" t="str">
        <f>VLOOKUP(H22,Schlüssel!$A$5:$K$14,2)</f>
        <v>High Roller Rosenheim 1</v>
      </c>
      <c r="I23" s="357"/>
      <c r="J23" s="356" t="str">
        <f>VLOOKUP(J22,Schlüssel!$A$5:$K$14,2)</f>
        <v>Bowlinghaus Bamberg 1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RW Lichtenhof Stein 1</v>
      </c>
      <c r="Q23" s="357"/>
      <c r="R23" s="356" t="str">
        <f>VLOOKUP(R22,Schlüssel!$A$5:$K$14,2)</f>
        <v>BC EMAX Unterföhring 2</v>
      </c>
      <c r="S23" s="357"/>
      <c r="T23" s="356" t="str">
        <f>VLOOKUP(T22,Schlüssel!$A$5:$K$14,2)</f>
        <v>Schanzer Ingolstadt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BC Comet Nürnberg</v>
      </c>
      <c r="E52" s="357"/>
      <c r="F52" s="356" t="str">
        <f>VLOOKUP(F51,Schlüssel!$A$5:$K$14,2)</f>
        <v>Bowlinghaus Bamberg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High Roller Rosenheim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RW Lichtenhof Stein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SG DJK Rimpar</v>
      </c>
      <c r="E81" s="357"/>
      <c r="F81" s="356" t="str">
        <f>VLOOKUP(F80,Schlüssel!$A$5:$K$14,2)</f>
        <v>Schanzer Ingolstadt 1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RW Lichtenhof Stein 1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BC Comet Nürnberg</v>
      </c>
      <c r="O81" s="357"/>
      <c r="P81" s="356" t="str">
        <f>VLOOKUP(P80,Schlüssel!$A$5:$K$14,2)</f>
        <v>High Roller Rosenheim 1</v>
      </c>
      <c r="Q81" s="357"/>
      <c r="R81" s="356" t="str">
        <f>VLOOKUP(R80,Schlüssel!$A$5:$K$14,2)</f>
        <v>Bowlinghaus Bamberg 1</v>
      </c>
      <c r="S81" s="357"/>
      <c r="T81" s="356" t="str">
        <f>VLOOKUP(T80,Schlüssel!$A$5:$K$14,2)</f>
        <v>SG Rottendorf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BK München 3</v>
      </c>
      <c r="E110" s="357"/>
      <c r="F110" s="356" t="str">
        <f>VLOOKUP(F109,Schlüssel!$A$5:$K$14,2)</f>
        <v>BC EMAX Unterföhring 2</v>
      </c>
      <c r="G110" s="357"/>
      <c r="H110" s="356" t="str">
        <f>VLOOKUP(H109,Schlüssel!$A$5:$K$14,2)</f>
        <v>RW Lichtenhof Stein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SG Rottendorf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Bowlinghaus Bamberg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SG Rottendorf 1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DJK Rimpar</v>
      </c>
      <c r="I139" s="357"/>
      <c r="J139" s="356" t="str">
        <f>VLOOKUP(J138,Schlüssel!$A$5:$K$14,2)</f>
        <v>BK München 3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BC Comet Nürnberg</v>
      </c>
      <c r="Q139" s="357"/>
      <c r="R139" s="356" t="str">
        <f>VLOOKUP(R138,Schlüssel!$A$5:$K$14,2)</f>
        <v>Schanzer Ingolstadt 1</v>
      </c>
      <c r="S139" s="357"/>
      <c r="T139" s="356" t="str">
        <f>VLOOKUP(T138,Schlüssel!$A$5:$K$14,2)</f>
        <v>Bajuwaren München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RW Lichtenhof Stein 1</v>
      </c>
      <c r="E168" s="357"/>
      <c r="F168" s="356" t="str">
        <f>VLOOKUP(F167,Schlüssel!$A$5:$K$14,2)</f>
        <v>BC Comet Nürnberg</v>
      </c>
      <c r="G168" s="357"/>
      <c r="H168" s="356" t="str">
        <f>VLOOKUP(H167,Schlüssel!$A$5:$K$14,2)</f>
        <v>Schanzer Ingolstadt 1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Bowlinghaus Bamberg 1</v>
      </c>
      <c r="O168" s="357"/>
      <c r="P168" s="356" t="str">
        <f>VLOOKUP(P167,Schlüssel!$A$5:$K$14,2)</f>
        <v>SG DJK Rimpar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BC EMAX Unterföhring 2</v>
      </c>
      <c r="E197" s="357"/>
      <c r="F197" s="356" t="str">
        <f>VLOOKUP(F196,Schlüssel!$A$5:$K$14,2)</f>
        <v>BK München 3</v>
      </c>
      <c r="G197" s="357"/>
      <c r="H197" s="356" t="str">
        <f>VLOOKUP(H196,Schlüssel!$A$5:$K$14,2)</f>
        <v>SG Rottendorf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RW Lichtenhof Stein 1</v>
      </c>
      <c r="S197" s="357"/>
      <c r="T197" s="356" t="str">
        <f>VLOOKUP(T196,Schlüssel!$A$5:$K$14,2)</f>
        <v>BC Comet Nürnberg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Schanzer Ingolstadt 1</v>
      </c>
      <c r="E226" s="357"/>
      <c r="F226" s="356" t="str">
        <f>VLOOKUP(F225,Schlüssel!$A$5:$K$14,2)</f>
        <v>SG DJK Rimpar</v>
      </c>
      <c r="G226" s="357"/>
      <c r="H226" s="356" t="str">
        <f>VLOOKUP(H225,Schlüssel!$A$5:$K$14,2)</f>
        <v>Bowlinghaus Bamberg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BC Comet Nürnberg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High Roller Rosenheim 1</v>
      </c>
      <c r="E255" s="357"/>
      <c r="F255" s="356" t="str">
        <f>VLOOKUP(F254,Schlüssel!$A$5:$K$14,2)</f>
        <v>Bajuwaren München 1</v>
      </c>
      <c r="G255" s="357"/>
      <c r="H255" s="356" t="str">
        <f>VLOOKUP(H254,Schlüssel!$A$5:$K$14,2)</f>
        <v>BC EMAX Unterföhring 2</v>
      </c>
      <c r="I255" s="357"/>
      <c r="J255" s="356" t="str">
        <f>VLOOKUP(J254,Schlüssel!$A$5:$K$14,2)</f>
        <v>BC Comet Nürnberg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SG Rottendorf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BK München 3</v>
      </c>
      <c r="S255" s="357"/>
      <c r="T255" s="356" t="str">
        <f>VLOOKUP(T254,Schlüssel!$A$5:$K$14,2)</f>
        <v>SG DJK Rimpar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Bowlinghaus Bamberg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BC Comet Nürnberg</v>
      </c>
      <c r="I284" s="357"/>
      <c r="J284" s="356" t="str">
        <f>VLOOKUP(J283,Schlüssel!$A$5:$K$14,2)</f>
        <v>Bajuwaren München 1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Bajuwaren München 1</v>
      </c>
      <c r="E23" s="357" t="str">
        <f t="shared" si="31"/>
        <v/>
      </c>
      <c r="F23" s="356" t="str">
        <f t="shared" si="31"/>
        <v>SG Rottendorf 1</v>
      </c>
      <c r="G23" s="357" t="str">
        <f t="shared" si="31"/>
        <v/>
      </c>
      <c r="H23" s="356" t="str">
        <f t="shared" si="31"/>
        <v>High Roller Rosenheim 1</v>
      </c>
      <c r="I23" s="357" t="str">
        <f t="shared" si="31"/>
        <v/>
      </c>
      <c r="J23" s="356" t="str">
        <f t="shared" si="31"/>
        <v>Bowlinghaus Bamberg 1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RW Lichtenhof Stein 1</v>
      </c>
      <c r="Q23" s="357" t="str">
        <f t="shared" si="32"/>
        <v/>
      </c>
      <c r="R23" s="356" t="str">
        <f t="shared" si="32"/>
        <v>BC EMAX Unterföhring 2</v>
      </c>
      <c r="S23" s="357" t="str">
        <f t="shared" si="32"/>
        <v/>
      </c>
      <c r="T23" s="356" t="str">
        <f t="shared" si="32"/>
        <v>Schanzer Ingolstadt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Bajuwaren München 1</v>
      </c>
      <c r="AD23" s="357"/>
      <c r="AE23" s="356" t="str">
        <f>VLOOKUP(AE22,Schlüssel!$A$5:$K$14,2)</f>
        <v>SG Rottendorf 1</v>
      </c>
      <c r="AF23" s="357"/>
      <c r="AG23" s="356" t="str">
        <f>VLOOKUP(AG22,Schlüssel!$A$5:$K$14,2)</f>
        <v>High Roller Rosenheim 1</v>
      </c>
      <c r="AH23" s="357"/>
      <c r="AI23" s="356" t="str">
        <f>VLOOKUP(AI22,Schlüssel!$A$5:$K$14,2)</f>
        <v>Bowlinghaus Bamberg 1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RW Lichtenhof Stein 1</v>
      </c>
      <c r="AP23" s="357"/>
      <c r="AQ23" s="356" t="str">
        <f>VLOOKUP(AQ22,Schlüssel!$A$5:$K$14,2)</f>
        <v>BC EMAX Unterföhring 2</v>
      </c>
      <c r="AR23" s="357"/>
      <c r="AS23" s="356" t="str">
        <f>VLOOKUP(AS22,Schlüssel!$A$5:$K$14,2)</f>
        <v>Schanzer Ingolstadt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BC Comet Nürnberg</v>
      </c>
      <c r="E53" s="357" t="str">
        <f t="shared" si="67"/>
        <v/>
      </c>
      <c r="F53" s="356" t="str">
        <f t="shared" si="67"/>
        <v>Bowlinghaus Bamberg 1</v>
      </c>
      <c r="G53" s="357" t="str">
        <f t="shared" si="67"/>
        <v/>
      </c>
      <c r="H53" s="356" t="str">
        <f t="shared" si="67"/>
        <v>BK München 3</v>
      </c>
      <c r="I53" s="357" t="str">
        <f t="shared" si="67"/>
        <v/>
      </c>
      <c r="J53" s="356" t="str">
        <f t="shared" si="67"/>
        <v>High Roller Rosenheim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RW Lichtenhof Stein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BC Comet Nürnberg</v>
      </c>
      <c r="AD53" s="357"/>
      <c r="AE53" s="356" t="str">
        <f>VLOOKUP(AE52,Schlüssel!$A$5:$K$14,2)</f>
        <v>Bowlinghaus Bamberg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High Roller Rosenheim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RW Lichtenhof Stein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DJK Rimpar</v>
      </c>
      <c r="E83" s="357" t="str">
        <f t="shared" si="102"/>
        <v/>
      </c>
      <c r="F83" s="356" t="str">
        <f t="shared" si="102"/>
        <v>Schanzer Ingolstadt 1</v>
      </c>
      <c r="G83" s="357" t="str">
        <f t="shared" si="102"/>
        <v/>
      </c>
      <c r="H83" s="356" t="str">
        <f t="shared" si="102"/>
        <v>Bajuwaren München 1</v>
      </c>
      <c r="I83" s="357" t="str">
        <f t="shared" si="102"/>
        <v/>
      </c>
      <c r="J83" s="356" t="str">
        <f t="shared" si="102"/>
        <v>RW Lichtenhof Stein 1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BC Comet Nürnberg</v>
      </c>
      <c r="O83" s="357" t="str">
        <f t="shared" si="101"/>
        <v/>
      </c>
      <c r="P83" s="356" t="str">
        <f t="shared" si="101"/>
        <v>High Roller Rosenheim 1</v>
      </c>
      <c r="Q83" s="357" t="str">
        <f t="shared" si="101"/>
        <v/>
      </c>
      <c r="R83" s="356" t="str">
        <f t="shared" si="101"/>
        <v>Bowlinghaus Bamberg 1</v>
      </c>
      <c r="S83" s="357" t="str">
        <f t="shared" si="101"/>
        <v/>
      </c>
      <c r="T83" s="356" t="str">
        <f t="shared" si="101"/>
        <v>SG Rottendorf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DJK Rimpar</v>
      </c>
      <c r="AD83" s="357"/>
      <c r="AE83" s="356" t="str">
        <f>VLOOKUP(AE82,Schlüssel!$A$5:$K$14,2)</f>
        <v>Schanzer Ingolstadt 1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RW Lichtenhof Stein 1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BC Comet Nürnberg</v>
      </c>
      <c r="AN83" s="357"/>
      <c r="AO83" s="356" t="str">
        <f>VLOOKUP(AO82,Schlüssel!$A$5:$K$14,2)</f>
        <v>High Roller Rosenheim 1</v>
      </c>
      <c r="AP83" s="357"/>
      <c r="AQ83" s="356" t="str">
        <f>VLOOKUP(AQ82,Schlüssel!$A$5:$K$14,2)</f>
        <v>Bowlinghaus Bamberg 1</v>
      </c>
      <c r="AR83" s="357"/>
      <c r="AS83" s="356" t="str">
        <f>VLOOKUP(AS82,Schlüssel!$A$5:$K$14,2)</f>
        <v>SG Rottendorf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BK München 3</v>
      </c>
      <c r="E113" s="357" t="str">
        <f t="shared" si="137"/>
        <v/>
      </c>
      <c r="F113" s="356" t="str">
        <f t="shared" si="137"/>
        <v>BC EMAX Unterföhring 2</v>
      </c>
      <c r="G113" s="357" t="str">
        <f t="shared" si="137"/>
        <v/>
      </c>
      <c r="H113" s="356" t="str">
        <f t="shared" si="137"/>
        <v>RW Lichtenhof Stein 1</v>
      </c>
      <c r="I113" s="357" t="str">
        <f t="shared" si="137"/>
        <v/>
      </c>
      <c r="J113" s="356" t="str">
        <f t="shared" si="137"/>
        <v>Schanzer Ingolstadt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SG Rottendorf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Bowlinghaus Bamberg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BK München 3</v>
      </c>
      <c r="AD113" s="357"/>
      <c r="AE113" s="356" t="str">
        <f>VLOOKUP(AE112,Schlüssel!$A$5:$K$14,2)</f>
        <v>BC EMAX Unterföhring 2</v>
      </c>
      <c r="AF113" s="357"/>
      <c r="AG113" s="356" t="str">
        <f>VLOOKUP(AG112,Schlüssel!$A$5:$K$14,2)</f>
        <v>RW Lichtenhof Stein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SG Rottendorf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Bowlinghaus Bamberg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SG Rottendorf 1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DJK Rimpar</v>
      </c>
      <c r="I143" s="357" t="str">
        <f t="shared" si="172"/>
        <v/>
      </c>
      <c r="J143" s="356" t="str">
        <f t="shared" si="172"/>
        <v>BK München 3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BC EMAX Unterföhring 2</v>
      </c>
      <c r="O143" s="357" t="str">
        <f t="shared" si="171"/>
        <v/>
      </c>
      <c r="P143" s="356" t="str">
        <f t="shared" si="171"/>
        <v>BC Comet Nürnberg</v>
      </c>
      <c r="Q143" s="357" t="str">
        <f t="shared" si="171"/>
        <v/>
      </c>
      <c r="R143" s="356" t="str">
        <f t="shared" si="171"/>
        <v>Schanzer Ingolstadt 1</v>
      </c>
      <c r="S143" s="357" t="str">
        <f t="shared" si="171"/>
        <v/>
      </c>
      <c r="T143" s="356" t="str">
        <f t="shared" si="171"/>
        <v>Bajuwaren München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Rottendorf 1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DJK Rimpar</v>
      </c>
      <c r="AH143" s="357"/>
      <c r="AI143" s="356" t="str">
        <f>VLOOKUP(AI142,Schlüssel!$A$5:$K$14,2)</f>
        <v>BK München 3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BC Comet Nürnberg</v>
      </c>
      <c r="AP143" s="357"/>
      <c r="AQ143" s="356" t="str">
        <f>VLOOKUP(AQ142,Schlüssel!$A$5:$K$14,2)</f>
        <v>Schanzer Ingolstadt 1</v>
      </c>
      <c r="AR143" s="357"/>
      <c r="AS143" s="356" t="str">
        <f>VLOOKUP(AS142,Schlüssel!$A$5:$K$14,2)</f>
        <v>Bajuwaren München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RW Lichtenhof Stein 1</v>
      </c>
      <c r="E173" s="357" t="str">
        <f t="shared" si="207"/>
        <v/>
      </c>
      <c r="F173" s="356" t="str">
        <f t="shared" si="207"/>
        <v>BC Comet Nürnberg</v>
      </c>
      <c r="G173" s="357" t="str">
        <f t="shared" si="207"/>
        <v/>
      </c>
      <c r="H173" s="356" t="str">
        <f t="shared" si="207"/>
        <v>Schanzer Ingolstadt 1</v>
      </c>
      <c r="I173" s="357" t="str">
        <f t="shared" si="207"/>
        <v/>
      </c>
      <c r="J173" s="356" t="str">
        <f t="shared" si="207"/>
        <v>BC EMAX Unterföhring 2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Bowlinghaus Bamberg 1</v>
      </c>
      <c r="O173" s="357" t="str">
        <f t="shared" si="206"/>
        <v/>
      </c>
      <c r="P173" s="356" t="str">
        <f t="shared" si="206"/>
        <v>SG DJK Rimpar</v>
      </c>
      <c r="Q173" s="357" t="str">
        <f t="shared" si="206"/>
        <v/>
      </c>
      <c r="R173" s="356" t="str">
        <f t="shared" si="206"/>
        <v>High Roller Rosenheim 1</v>
      </c>
      <c r="S173" s="357" t="str">
        <f t="shared" si="206"/>
        <v/>
      </c>
      <c r="T173" s="356" t="str">
        <f t="shared" si="206"/>
        <v>BK München 3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RW Lichtenhof Stein 1</v>
      </c>
      <c r="AD173" s="357"/>
      <c r="AE173" s="356" t="str">
        <f>VLOOKUP(AE172,Schlüssel!$A$5:$K$14,2)</f>
        <v>BC Comet Nürnberg</v>
      </c>
      <c r="AF173" s="357"/>
      <c r="AG173" s="356" t="str">
        <f>VLOOKUP(AG172,Schlüssel!$A$5:$K$14,2)</f>
        <v>Schanzer Ingolstadt 1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Bowlinghaus Bamberg 1</v>
      </c>
      <c r="AN173" s="357"/>
      <c r="AO173" s="356" t="str">
        <f>VLOOKUP(AO172,Schlüssel!$A$5:$K$14,2)</f>
        <v>SG DJK Rimpar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EMAX Unterföhring 2</v>
      </c>
      <c r="E203" s="357" t="str">
        <f t="shared" si="242"/>
        <v/>
      </c>
      <c r="F203" s="356" t="str">
        <f t="shared" si="242"/>
        <v>BK München 3</v>
      </c>
      <c r="G203" s="357" t="str">
        <f t="shared" si="242"/>
        <v/>
      </c>
      <c r="H203" s="356" t="str">
        <f t="shared" si="242"/>
        <v>SG Rottendorf 1</v>
      </c>
      <c r="I203" s="357" t="str">
        <f t="shared" si="242"/>
        <v/>
      </c>
      <c r="J203" s="356" t="str">
        <f t="shared" si="242"/>
        <v>SG DJK Rimpar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Bowlinghaus Bamberg 1</v>
      </c>
      <c r="Q203" s="357" t="str">
        <f t="shared" si="241"/>
        <v/>
      </c>
      <c r="R203" s="356" t="str">
        <f t="shared" si="241"/>
        <v>RW Lichtenhof Stein 1</v>
      </c>
      <c r="S203" s="357" t="str">
        <f t="shared" si="241"/>
        <v/>
      </c>
      <c r="T203" s="356" t="str">
        <f t="shared" si="241"/>
        <v>BC Comet Nürnberg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EMAX Unterföhring 2</v>
      </c>
      <c r="AD203" s="357"/>
      <c r="AE203" s="356" t="str">
        <f>VLOOKUP(AE202,Schlüssel!$A$5:$K$14,2)</f>
        <v>BK München 3</v>
      </c>
      <c r="AF203" s="357"/>
      <c r="AG203" s="356" t="str">
        <f>VLOOKUP(AG202,Schlüssel!$A$5:$K$14,2)</f>
        <v>SG Rottendorf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RW Lichtenhof Stein 1</v>
      </c>
      <c r="AR203" s="357"/>
      <c r="AS203" s="356" t="str">
        <f>VLOOKUP(AS202,Schlüssel!$A$5:$K$14,2)</f>
        <v>BC Comet Nürnberg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Schanzer Ingolstadt 1</v>
      </c>
      <c r="E233" s="357" t="str">
        <f t="shared" si="277"/>
        <v/>
      </c>
      <c r="F233" s="356" t="str">
        <f t="shared" si="277"/>
        <v>SG DJK Rimpar</v>
      </c>
      <c r="G233" s="357" t="str">
        <f t="shared" si="277"/>
        <v/>
      </c>
      <c r="H233" s="356" t="str">
        <f t="shared" si="277"/>
        <v>Bowlinghaus Bamberg 1</v>
      </c>
      <c r="I233" s="357" t="str">
        <f t="shared" si="277"/>
        <v/>
      </c>
      <c r="J233" s="356" t="str">
        <f t="shared" si="277"/>
        <v>SG Rottendorf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RW Lichtenhof Stein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BC Comet Nürnberg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Schanzer Ingolstadt 1</v>
      </c>
      <c r="AD233" s="357"/>
      <c r="AE233" s="356" t="str">
        <f>VLOOKUP(AE232,Schlüssel!$A$5:$K$14,2)</f>
        <v>SG DJK Rimpar</v>
      </c>
      <c r="AF233" s="357"/>
      <c r="AG233" s="356" t="str">
        <f>VLOOKUP(AG232,Schlüssel!$A$5:$K$14,2)</f>
        <v>Bowlinghaus Bamberg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BC Comet Nürnberg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25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High Roller Rosenheim 1</v>
      </c>
      <c r="E263" s="357" t="str">
        <f t="shared" si="312"/>
        <v/>
      </c>
      <c r="F263" s="356" t="str">
        <f t="shared" si="312"/>
        <v>Bajuwaren München 1</v>
      </c>
      <c r="G263" s="357" t="str">
        <f t="shared" si="312"/>
        <v/>
      </c>
      <c r="H263" s="356" t="str">
        <f t="shared" si="312"/>
        <v>BC EMAX Unterföhring 2</v>
      </c>
      <c r="I263" s="357" t="str">
        <f t="shared" si="312"/>
        <v/>
      </c>
      <c r="J263" s="356" t="str">
        <f t="shared" si="312"/>
        <v>BC Comet Nürnberg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SG Rottendorf 1</v>
      </c>
      <c r="O263" s="357" t="str">
        <f t="shared" si="311"/>
        <v/>
      </c>
      <c r="P263" s="356" t="str">
        <f t="shared" si="311"/>
        <v>Schanzer Ingolstadt 1</v>
      </c>
      <c r="Q263" s="357" t="str">
        <f t="shared" si="311"/>
        <v/>
      </c>
      <c r="R263" s="356" t="str">
        <f t="shared" si="311"/>
        <v>BK München 3</v>
      </c>
      <c r="S263" s="357" t="str">
        <f t="shared" si="311"/>
        <v/>
      </c>
      <c r="T263" s="356" t="str">
        <f t="shared" si="311"/>
        <v>SG DJK Rimpar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High Roller Rosenheim 1</v>
      </c>
      <c r="AD263" s="357"/>
      <c r="AE263" s="356" t="str">
        <f>VLOOKUP(AE262,Schlüssel!$A$5:$K$14,2)</f>
        <v>Bajuwaren München 1</v>
      </c>
      <c r="AF263" s="357"/>
      <c r="AG263" s="356" t="str">
        <f>VLOOKUP(AG262,Schlüssel!$A$5:$K$14,2)</f>
        <v>BC EMAX Unterföhring 2</v>
      </c>
      <c r="AH263" s="357"/>
      <c r="AI263" s="356" t="str">
        <f>VLOOKUP(AI262,Schlüssel!$A$5:$K$14,2)</f>
        <v>BC Comet Nürnberg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SG Rottendorf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BK München 3</v>
      </c>
      <c r="AR263" s="357"/>
      <c r="AS263" s="356" t="str">
        <f>VLOOKUP(AS262,Schlüssel!$A$5:$K$14,2)</f>
        <v>SG DJK Rimpar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Bowlinghaus Bamberg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BC Comet Nürnberg</v>
      </c>
      <c r="I293" s="357" t="str">
        <f t="shared" si="347"/>
        <v/>
      </c>
      <c r="J293" s="356" t="str">
        <f t="shared" si="347"/>
        <v>Bajuwaren München 1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BK München 3</v>
      </c>
      <c r="Q293" s="357" t="str">
        <f t="shared" si="346"/>
        <v/>
      </c>
      <c r="R293" s="356" t="str">
        <f t="shared" si="346"/>
        <v>SG Rottendorf 1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Bowlinghaus Bamberg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BC Comet Nürnberg</v>
      </c>
      <c r="AH293" s="357"/>
      <c r="AI293" s="356" t="str">
        <f>VLOOKUP(AI292,Schlüssel!$A$5:$K$14,2)</f>
        <v>Bajuwaren München 1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+Erfassung5!AE2</f>
        <v>Brunnthal Max Munich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24762</v>
      </c>
      <c r="AB7" s="225">
        <f>INDEX(TabGes4!L:L,MATCH($B7,TabGes4!$B:$B,0))+V7</f>
        <v>120.5</v>
      </c>
      <c r="AC7" s="215">
        <f>+AB7+AA7/1000000000</f>
        <v>120.500024762</v>
      </c>
      <c r="AD7" s="215" t="e">
        <f>RANK(AC7,AC:AC)</f>
        <v>#N/A</v>
      </c>
      <c r="AE7" s="215">
        <f>INDEX(Tabelle4!AE:AE,MATCH(B7,Tabelle4!B:B,0))+SUMIF(Erfassung5!BU:BU,B7,Erfassung5!BF:BF)</f>
        <v>124</v>
      </c>
    </row>
    <row r="8" spans="1:31" ht="42" customHeight="1" thickBot="1" x14ac:dyDescent="0.25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25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25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25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25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25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25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25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25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x14ac:dyDescent="0.2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82" t="str">
        <f>IFERROR(ROUND(INDEX(Erfassung5!BW:BW,MATCH(1,Erfassung5!BZ:BZ,0)),0),"")&amp;"  /  "&amp;ROUND(IFERROR(ROUND(INDEX(Erfassung5!BW:BW,MATCH(1,Erfassung5!BZ:BZ,0)),0),"")/9,2)</f>
        <v>0  /  0</v>
      </c>
      <c r="O24" s="382"/>
      <c r="P24" s="382"/>
    </row>
    <row r="25" spans="2:23" x14ac:dyDescent="0.2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2" width="8.7109375" customWidth="1"/>
    <col min="13" max="13" width="13.42578125" customWidth="1"/>
    <col min="14" max="14" width="9.42578125" customWidth="1"/>
    <col min="16" max="16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7" t="s">
        <v>1799</v>
      </c>
      <c r="N5" s="378"/>
      <c r="O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25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25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25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25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25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25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25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25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25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25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4694</v>
      </c>
      <c r="N2">
        <f>INDEX(SchnittGes4!N:N,MATCH(L2,SchnittGes4!L:L,0))+INDEX(Schnitt5!N:N,MATCH(L2,Schnitt5!L:L,0))</f>
        <v>22</v>
      </c>
      <c r="O2">
        <f t="shared" ref="O2:O11" si="0">IF(N2=0,0,M2/N2-ROW()/1000000000)</f>
        <v>213.36363636163637</v>
      </c>
      <c r="P2">
        <f t="shared" ref="P2:P33" si="1">RANK(O2,O:O)</f>
        <v>3</v>
      </c>
    </row>
    <row r="3" spans="1:16" x14ac:dyDescent="0.2">
      <c r="L3" s="227">
        <f>INDEX(Starter!A:A,ROW()-1)</f>
        <v>38687</v>
      </c>
      <c r="M3">
        <f>INDEX(SchnittGes4!M:M,MATCH(L3,SchnittGes4!L:L,0))+INDEX(Schnitt5!M:M,MATCH(L3,Schnitt5!L:L,0))</f>
        <v>5132</v>
      </c>
      <c r="N3">
        <f>INDEX(SchnittGes4!N:N,MATCH(L3,SchnittGes4!L:L,0))+INDEX(Schnitt5!N:N,MATCH(L3,Schnitt5!L:L,0))</f>
        <v>27</v>
      </c>
      <c r="O3">
        <f t="shared" si="0"/>
        <v>190.07407407107408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6289</v>
      </c>
      <c r="N4">
        <f>INDEX(SchnittGes4!N:N,MATCH(L4,SchnittGes4!L:L,0))+INDEX(Schnitt5!N:N,MATCH(L4,Schnitt5!L:L,0))</f>
        <v>31</v>
      </c>
      <c r="O4">
        <f t="shared" si="0"/>
        <v>202.8709677379355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893</v>
      </c>
      <c r="F5">
        <f t="shared" ref="F5:F36" si="4">IFERROR(INDEX(N:N,MATCH(A5,P:P,0)),"")</f>
        <v>4</v>
      </c>
      <c r="G5" s="137">
        <f t="shared" ref="G5:G36" si="5">IFERROR(INDEX(O:O,MATCH(A5,P:P,0)),"")</f>
        <v>223.24999993</v>
      </c>
      <c r="L5" s="227">
        <f>INDEX(Starter!A:A,ROW()-1)</f>
        <v>16301</v>
      </c>
      <c r="M5">
        <f>INDEX(SchnittGes4!M:M,MATCH(L5,SchnittGes4!L:L,0))+INDEX(Schnitt5!M:M,MATCH(L5,Schnitt5!L:L,0))</f>
        <v>4963</v>
      </c>
      <c r="N5">
        <f>INDEX(SchnittGes4!N:N,MATCH(L5,SchnittGes4!L:L,0))+INDEX(Schnitt5!N:N,MATCH(L5,Schnitt5!L:L,0))</f>
        <v>26</v>
      </c>
      <c r="O5">
        <f t="shared" si="0"/>
        <v>190.88461537961538</v>
      </c>
      <c r="P5">
        <f t="shared" si="1"/>
        <v>29</v>
      </c>
    </row>
    <row r="6" spans="1:16" x14ac:dyDescent="0.2">
      <c r="A6">
        <f t="shared" ref="A6:A37" si="6">IFERROR(IF(A5+1&gt;MAX(P:P)-1,"",A5+1),"")</f>
        <v>2</v>
      </c>
      <c r="B6">
        <f t="shared" si="2"/>
        <v>7734</v>
      </c>
      <c r="C6" t="str">
        <f>IFERROR(INDEX(Starter!B:B,MATCH(B6,Starter!A:A,0)),"")</f>
        <v>Schwarz, Jan</v>
      </c>
      <c r="D6" t="str">
        <f>IFERROR(INDEX(Starter!C:C,MATCH(B6,Starter!A:A,0)),"")</f>
        <v>Comet</v>
      </c>
      <c r="E6" s="102">
        <f t="shared" si="3"/>
        <v>871</v>
      </c>
      <c r="F6">
        <f t="shared" si="4"/>
        <v>4</v>
      </c>
      <c r="G6" s="137">
        <f t="shared" si="5"/>
        <v>217.74999997200001</v>
      </c>
      <c r="L6" s="227">
        <f>INDEX(Starter!A:A,ROW()-1)</f>
        <v>38411</v>
      </c>
      <c r="M6">
        <f>INDEX(SchnittGes4!M:M,MATCH(L6,SchnittGes4!L:L,0))+INDEX(Schnitt5!M:M,MATCH(L6,Schnitt5!L:L,0))</f>
        <v>3750</v>
      </c>
      <c r="N6">
        <f>INDEX(SchnittGes4!N:N,MATCH(L6,SchnittGes4!L:L,0))+INDEX(Schnitt5!N:N,MATCH(L6,Schnitt5!L:L,0))</f>
        <v>22</v>
      </c>
      <c r="O6">
        <f t="shared" si="0"/>
        <v>170.45454544854547</v>
      </c>
      <c r="P6">
        <f t="shared" si="1"/>
        <v>57</v>
      </c>
    </row>
    <row r="7" spans="1:16" x14ac:dyDescent="0.2">
      <c r="A7">
        <f t="shared" si="6"/>
        <v>3</v>
      </c>
      <c r="B7">
        <f t="shared" si="2"/>
        <v>16253</v>
      </c>
      <c r="C7" t="str">
        <f>IFERROR(INDEX(Starter!B:B,MATCH(B7,Starter!A:A,0)),"")</f>
        <v>Altenfeld, Marco</v>
      </c>
      <c r="D7" t="str">
        <f>IFERROR(INDEX(Starter!C:C,MATCH(B7,Starter!A:A,0)),"")</f>
        <v>DJK Rimpar</v>
      </c>
      <c r="E7" s="102">
        <f t="shared" si="3"/>
        <v>4694</v>
      </c>
      <c r="F7">
        <f t="shared" si="4"/>
        <v>22</v>
      </c>
      <c r="G7" s="137">
        <f t="shared" si="5"/>
        <v>213.36363636163637</v>
      </c>
      <c r="L7" s="227">
        <f>INDEX(Starter!A:A,ROW()-1)</f>
        <v>38361</v>
      </c>
      <c r="M7">
        <f>INDEX(SchnittGes4!M:M,MATCH(L7,SchnittGes4!L:L,0))+INDEX(Schnitt5!M:M,MATCH(L7,Schnitt5!L:L,0))</f>
        <v>5206</v>
      </c>
      <c r="N7">
        <f>INDEX(SchnittGes4!N:N,MATCH(L7,SchnittGes4!L:L,0))+INDEX(Schnitt5!N:N,MATCH(L7,Schnitt5!L:L,0))</f>
        <v>31</v>
      </c>
      <c r="O7">
        <f t="shared" si="0"/>
        <v>167.93548386396773</v>
      </c>
      <c r="P7">
        <f t="shared" si="1"/>
        <v>63</v>
      </c>
    </row>
    <row r="8" spans="1:16" x14ac:dyDescent="0.2">
      <c r="A8">
        <f t="shared" si="6"/>
        <v>4</v>
      </c>
      <c r="B8">
        <f t="shared" si="2"/>
        <v>7591</v>
      </c>
      <c r="C8" t="str">
        <f>IFERROR(INDEX(Starter!B:B,MATCH(B8,Starter!A:A,0)),"")</f>
        <v>Börding, Daniel</v>
      </c>
      <c r="D8" t="str">
        <f>IFERROR(INDEX(Starter!C:C,MATCH(B8,Starter!A:A,0)),"")</f>
        <v>BK München</v>
      </c>
      <c r="E8" s="102">
        <f t="shared" si="3"/>
        <v>4027</v>
      </c>
      <c r="F8">
        <f t="shared" si="4"/>
        <v>19</v>
      </c>
      <c r="G8" s="137">
        <f t="shared" si="5"/>
        <v>211.94736837405264</v>
      </c>
      <c r="L8" s="227">
        <f>INDEX(Starter!A:A,ROW()-1)</f>
        <v>38550</v>
      </c>
      <c r="M8">
        <f>INDEX(SchnittGes4!M:M,MATCH(L8,SchnittGes4!L:L,0))+INDEX(Schnitt5!M:M,MATCH(L8,Schnitt5!L:L,0))</f>
        <v>2312</v>
      </c>
      <c r="N8">
        <f>INDEX(SchnittGes4!N:N,MATCH(L8,SchnittGes4!L:L,0))+INDEX(Schnitt5!N:N,MATCH(L8,Schnitt5!L:L,0))</f>
        <v>13</v>
      </c>
      <c r="O8">
        <f t="shared" si="0"/>
        <v>177.84615383815384</v>
      </c>
      <c r="P8">
        <f t="shared" si="1"/>
        <v>45</v>
      </c>
    </row>
    <row r="9" spans="1:16" x14ac:dyDescent="0.2">
      <c r="A9">
        <f t="shared" si="6"/>
        <v>5</v>
      </c>
      <c r="B9">
        <f t="shared" si="2"/>
        <v>7885</v>
      </c>
      <c r="C9" t="str">
        <f>IFERROR(INDEX(Starter!B:B,MATCH(B9,Starter!A:A,0)),"")</f>
        <v>Hinterwimmer, Sebastian</v>
      </c>
      <c r="D9" t="str">
        <f>IFERROR(INDEX(Starter!C:C,MATCH(B9,Starter!A:A,0)),"")</f>
        <v>BK München</v>
      </c>
      <c r="E9" s="102">
        <f t="shared" si="3"/>
        <v>3599</v>
      </c>
      <c r="F9">
        <f t="shared" si="4"/>
        <v>17</v>
      </c>
      <c r="G9" s="137">
        <f t="shared" si="5"/>
        <v>211.7058823359412</v>
      </c>
      <c r="L9" s="227">
        <f>INDEX(Starter!A:A,ROW()-1)</f>
        <v>7348</v>
      </c>
      <c r="M9">
        <f>INDEX(SchnittGes4!M:M,MATCH(L9,SchnittGes4!L:L,0))+INDEX(Schnitt5!M:M,MATCH(L9,Schnitt5!L:L,0))</f>
        <v>6120</v>
      </c>
      <c r="N9">
        <f>INDEX(SchnittGes4!N:N,MATCH(L9,SchnittGes4!L:L,0))+INDEX(Schnitt5!N:N,MATCH(L9,Schnitt5!L:L,0))</f>
        <v>31</v>
      </c>
      <c r="O9">
        <f t="shared" si="0"/>
        <v>197.41935482970968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INDEX(SchnittGes4!M:M,MATCH(L10,SchnittGes4!L:L,0))+INDEX(Schnitt5!M:M,MATCH(L10,Schnitt5!L:L,0))</f>
        <v>4508</v>
      </c>
      <c r="N10">
        <f>INDEX(SchnittGes4!N:N,MATCH(L10,SchnittGes4!L:L,0))+INDEX(Schnitt5!N:N,MATCH(L10,Schnitt5!L:L,0))</f>
        <v>24</v>
      </c>
      <c r="O10">
        <f t="shared" si="0"/>
        <v>187.83333332333333</v>
      </c>
      <c r="P10">
        <f t="shared" si="1"/>
        <v>34</v>
      </c>
    </row>
    <row r="11" spans="1:16" x14ac:dyDescent="0.2">
      <c r="A11">
        <f t="shared" si="6"/>
        <v>7</v>
      </c>
      <c r="B11">
        <f t="shared" si="2"/>
        <v>16243</v>
      </c>
      <c r="C11" t="str">
        <f>IFERROR(INDEX(Starter!B:B,MATCH(B11,Starter!A:A,0)),"")</f>
        <v>Glatzer, Daniel</v>
      </c>
      <c r="D11" t="str">
        <f>IFERROR(INDEX(Starter!C:C,MATCH(B11,Starter!A:A,0)),"")</f>
        <v>Comet</v>
      </c>
      <c r="E11" s="102">
        <f t="shared" si="3"/>
        <v>3791</v>
      </c>
      <c r="F11">
        <f t="shared" si="4"/>
        <v>18</v>
      </c>
      <c r="G11" s="137">
        <f t="shared" si="5"/>
        <v>210.61111108511111</v>
      </c>
      <c r="L11" s="227">
        <f>INDEX(Starter!A:A,ROW()-1)</f>
        <v>16352</v>
      </c>
      <c r="M11">
        <f>INDEX(SchnittGes4!M:M,MATCH(L11,SchnittGes4!L:L,0))+INDEX(Schnitt5!M:M,MATCH(L11,Schnitt5!L:L,0))</f>
        <v>1197</v>
      </c>
      <c r="N11">
        <f>INDEX(SchnittGes4!N:N,MATCH(L11,SchnittGes4!L:L,0))+INDEX(Schnitt5!N:N,MATCH(L11,Schnitt5!L:L,0))</f>
        <v>7</v>
      </c>
      <c r="O11">
        <f t="shared" si="0"/>
        <v>170.999999989</v>
      </c>
      <c r="P11">
        <f t="shared" si="1"/>
        <v>55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4824</v>
      </c>
      <c r="F12">
        <f t="shared" si="4"/>
        <v>23</v>
      </c>
      <c r="G12" s="137">
        <f t="shared" si="5"/>
        <v>209.73913039778259</v>
      </c>
      <c r="L12" s="227">
        <f>INDEX(Starter!A:A,ROW()-1)</f>
        <v>16495</v>
      </c>
      <c r="M12">
        <f>INDEX(SchnittGes4!M:M,MATCH(L12,SchnittGes4!L:L,0))+INDEX(Schnitt5!M:M,MATCH(L12,Schnitt5!L:L,0))</f>
        <v>5530</v>
      </c>
      <c r="N12">
        <f>INDEX(SchnittGes4!N:N,MATCH(L12,SchnittGes4!L:L,0))+INDEX(Schnitt5!N:N,MATCH(L12,Schnitt5!L:L,0))</f>
        <v>30</v>
      </c>
      <c r="O12">
        <f t="shared" ref="O12:O75" si="7">IF(N12=0,0,M12/N12-ROW()/1000000000)</f>
        <v>184.33333332133336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6459</v>
      </c>
      <c r="F13">
        <f t="shared" si="4"/>
        <v>31</v>
      </c>
      <c r="G13" s="137">
        <f t="shared" si="5"/>
        <v>208.3548386916774</v>
      </c>
      <c r="L13" s="227">
        <f>INDEX(Starter!A:A,ROW()-1)</f>
        <v>16945</v>
      </c>
      <c r="M13">
        <f>INDEX(SchnittGes4!M:M,MATCH(L13,SchnittGes4!L:L,0))+INDEX(Schnitt5!M:M,MATCH(L13,Schnitt5!L:L,0))</f>
        <v>6129</v>
      </c>
      <c r="N13">
        <f>INDEX(SchnittGes4!N:N,MATCH(L13,SchnittGes4!L:L,0))+INDEX(Schnitt5!N:N,MATCH(L13,Schnitt5!L:L,0))</f>
        <v>31</v>
      </c>
      <c r="O13">
        <f t="shared" si="7"/>
        <v>197.70967740635484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7724</v>
      </c>
      <c r="C14" t="str">
        <f>IFERROR(INDEX(Starter!B:B,MATCH(B14,Starter!A:A,0)),"")</f>
        <v>Schlick, Christian</v>
      </c>
      <c r="D14" t="str">
        <f>IFERROR(INDEX(Starter!C:C,MATCH(B14,Starter!A:A,0)),"")</f>
        <v>Comet</v>
      </c>
      <c r="E14" s="102">
        <f t="shared" si="3"/>
        <v>4491</v>
      </c>
      <c r="F14">
        <f t="shared" si="4"/>
        <v>22</v>
      </c>
      <c r="G14" s="137">
        <f t="shared" si="5"/>
        <v>204.13636360736362</v>
      </c>
      <c r="L14" s="227">
        <f>INDEX(Starter!A:A,ROW()-1)</f>
        <v>7867</v>
      </c>
      <c r="M14">
        <f>INDEX(SchnittGes4!M:M,MATCH(L14,SchnittGes4!L:L,0))+INDEX(Schnitt5!M:M,MATCH(L14,Schnitt5!L:L,0))</f>
        <v>1422</v>
      </c>
      <c r="N14">
        <f>INDEX(SchnittGes4!N:N,MATCH(L14,SchnittGes4!L:L,0))+INDEX(Schnitt5!N:N,MATCH(L14,Schnitt5!L:L,0))</f>
        <v>8</v>
      </c>
      <c r="O14">
        <f t="shared" si="7"/>
        <v>177.74999998600001</v>
      </c>
      <c r="P14">
        <f t="shared" si="1"/>
        <v>46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INDEX(SchnittGes4!M:M,MATCH(L15,SchnittGes4!L:L,0))+INDEX(Schnitt5!M:M,MATCH(L15,Schnitt5!L:L,0))</f>
        <v>3840</v>
      </c>
      <c r="N15">
        <f>INDEX(SchnittGes4!N:N,MATCH(L15,SchnittGes4!L:L,0))+INDEX(Schnitt5!N:N,MATCH(L15,Schnitt5!L:L,0))</f>
        <v>21</v>
      </c>
      <c r="O15">
        <f t="shared" si="7"/>
        <v>182.85714284214285</v>
      </c>
      <c r="P15">
        <f t="shared" si="1"/>
        <v>41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6289</v>
      </c>
      <c r="F16">
        <f t="shared" si="4"/>
        <v>31</v>
      </c>
      <c r="G16" s="137">
        <f t="shared" si="5"/>
        <v>202.8709677379355</v>
      </c>
      <c r="L16" s="227">
        <f>INDEX(Starter!A:A,ROW()-1)</f>
        <v>16912</v>
      </c>
      <c r="M16">
        <f>INDEX(SchnittGes4!M:M,MATCH(L16,SchnittGes4!L:L,0))+INDEX(Schnitt5!M:M,MATCH(L16,Schnitt5!L:L,0))</f>
        <v>4680</v>
      </c>
      <c r="N16">
        <f>INDEX(SchnittGes4!N:N,MATCH(L16,SchnittGes4!L:L,0))+INDEX(Schnitt5!N:N,MATCH(L16,Schnitt5!L:L,0))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5883</v>
      </c>
      <c r="F17">
        <f t="shared" si="4"/>
        <v>29</v>
      </c>
      <c r="G17" s="137">
        <f t="shared" si="5"/>
        <v>202.86206890951723</v>
      </c>
      <c r="L17" s="227">
        <f>INDEX(Starter!A:A,ROW()-1)</f>
        <v>7885</v>
      </c>
      <c r="M17">
        <f>INDEX(SchnittGes4!M:M,MATCH(L17,SchnittGes4!L:L,0))+INDEX(Schnitt5!M:M,MATCH(L17,Schnitt5!L:L,0))</f>
        <v>3599</v>
      </c>
      <c r="N17">
        <f>INDEX(SchnittGes4!N:N,MATCH(L17,SchnittGes4!L:L,0))+INDEX(Schnitt5!N:N,MATCH(L17,Schnitt5!L:L,0))</f>
        <v>17</v>
      </c>
      <c r="O17">
        <f t="shared" si="7"/>
        <v>211.7058823359412</v>
      </c>
      <c r="P17">
        <f t="shared" si="1"/>
        <v>5</v>
      </c>
    </row>
    <row r="18" spans="1:16" x14ac:dyDescent="0.2">
      <c r="A18">
        <f t="shared" si="6"/>
        <v>14</v>
      </c>
      <c r="B18">
        <f t="shared" si="2"/>
        <v>7416</v>
      </c>
      <c r="C18" t="str">
        <f>IFERROR(INDEX(Starter!B:B,MATCH(B18,Starter!A:A,0)),"")</f>
        <v>Reichert, Ralph</v>
      </c>
      <c r="D18" t="str">
        <f>IFERROR(INDEX(Starter!C:C,MATCH(B18,Starter!A:A,0)),"")</f>
        <v>BC Bajuwaren 1976 München</v>
      </c>
      <c r="E18" s="102">
        <f t="shared" si="3"/>
        <v>6287</v>
      </c>
      <c r="F18">
        <f t="shared" si="4"/>
        <v>31</v>
      </c>
      <c r="G18" s="137">
        <f t="shared" si="5"/>
        <v>202.80645159190323</v>
      </c>
      <c r="L18" s="227">
        <f>INDEX(Starter!A:A,ROW()-1)</f>
        <v>7408</v>
      </c>
      <c r="M18">
        <f>INDEX(SchnittGes4!M:M,MATCH(L18,SchnittGes4!L:L,0))+INDEX(Schnitt5!M:M,MATCH(L18,Schnitt5!L:L,0))</f>
        <v>6459</v>
      </c>
      <c r="N18">
        <f>INDEX(SchnittGes4!N:N,MATCH(L18,SchnittGes4!L:L,0))+INDEX(Schnitt5!N:N,MATCH(L18,Schnitt5!L:L,0))</f>
        <v>31</v>
      </c>
      <c r="O18">
        <f t="shared" si="7"/>
        <v>208.3548386916774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7102</v>
      </c>
      <c r="C19" t="str">
        <f>IFERROR(INDEX(Starter!B:B,MATCH(B19,Starter!A:A,0)),"")</f>
        <v>Schick, Andreas</v>
      </c>
      <c r="D19" t="str">
        <f>IFERROR(INDEX(Starter!C:C,MATCH(B19,Starter!A:A,0)),"")</f>
        <v>Comet</v>
      </c>
      <c r="E19" s="102">
        <f t="shared" si="3"/>
        <v>3599</v>
      </c>
      <c r="F19">
        <f t="shared" si="4"/>
        <v>18</v>
      </c>
      <c r="G19" s="137">
        <f t="shared" si="5"/>
        <v>199.94444441344444</v>
      </c>
      <c r="L19" s="227">
        <f>INDEX(Starter!A:A,ROW()-1)</f>
        <v>16762</v>
      </c>
      <c r="M19">
        <f>INDEX(SchnittGes4!M:M,MATCH(L19,SchnittGes4!L:L,0))+INDEX(Schnitt5!M:M,MATCH(L19,Schnitt5!L:L,0))</f>
        <v>3530</v>
      </c>
      <c r="N19">
        <f>INDEX(SchnittGes4!N:N,MATCH(L19,SchnittGes4!L:L,0))+INDEX(Schnitt5!N:N,MATCH(L19,Schnitt5!L:L,0))</f>
        <v>20</v>
      </c>
      <c r="O19">
        <f t="shared" si="7"/>
        <v>176.499999981</v>
      </c>
      <c r="P19">
        <f t="shared" si="1"/>
        <v>49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INDEX(SchnittGes4!M:M,MATCH(L20,SchnittGes4!L:L,0))+INDEX(Schnitt5!M:M,MATCH(L20,Schnitt5!L:L,0))</f>
        <v>4661</v>
      </c>
      <c r="N20">
        <f>INDEX(SchnittGes4!N:N,MATCH(L20,SchnittGes4!L:L,0))+INDEX(Schnitt5!N:N,MATCH(L20,Schnitt5!L:L,0))</f>
        <v>25</v>
      </c>
      <c r="O20">
        <f t="shared" si="7"/>
        <v>186.43999998000001</v>
      </c>
      <c r="P20">
        <f t="shared" si="1"/>
        <v>36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3580</v>
      </c>
      <c r="F21">
        <f t="shared" si="4"/>
        <v>18</v>
      </c>
      <c r="G21" s="137">
        <f t="shared" si="5"/>
        <v>198.88888883488889</v>
      </c>
      <c r="L21" s="227">
        <f>INDEX(Starter!A:A,ROW()-1)</f>
        <v>7416</v>
      </c>
      <c r="M21">
        <f>INDEX(SchnittGes4!M:M,MATCH(L21,SchnittGes4!L:L,0))+INDEX(Schnitt5!M:M,MATCH(L21,Schnitt5!L:L,0))</f>
        <v>6287</v>
      </c>
      <c r="N21">
        <f>INDEX(SchnittGes4!N:N,MATCH(L21,SchnittGes4!L:L,0))+INDEX(Schnitt5!N:N,MATCH(L21,Schnitt5!L:L,0))</f>
        <v>31</v>
      </c>
      <c r="O21">
        <f t="shared" si="7"/>
        <v>202.80645159190323</v>
      </c>
      <c r="P21">
        <f t="shared" si="1"/>
        <v>14</v>
      </c>
    </row>
    <row r="22" spans="1:16" x14ac:dyDescent="0.2">
      <c r="A22">
        <f t="shared" si="6"/>
        <v>18</v>
      </c>
      <c r="B22">
        <f t="shared" si="2"/>
        <v>16896</v>
      </c>
      <c r="C22" t="str">
        <f>IFERROR(INDEX(Starter!B:B,MATCH(B22,Starter!A:A,0)),"")</f>
        <v>Mittelmaier, Andreas</v>
      </c>
      <c r="D22" t="str">
        <f>IFERROR(INDEX(Starter!C:C,MATCH(B22,Starter!A:A,0)),"")</f>
        <v>Comet</v>
      </c>
      <c r="E22" s="102">
        <f t="shared" si="3"/>
        <v>4367</v>
      </c>
      <c r="F22">
        <f t="shared" si="4"/>
        <v>22</v>
      </c>
      <c r="G22" s="137">
        <f t="shared" si="5"/>
        <v>198.49999997</v>
      </c>
      <c r="L22" s="227">
        <f>INDEX(Starter!A:A,ROW()-1)</f>
        <v>7425</v>
      </c>
      <c r="M22">
        <f>INDEX(SchnittGes4!M:M,MATCH(L22,SchnittGes4!L:L,0))+INDEX(Schnitt5!M:M,MATCH(L22,Schnitt5!L:L,0))</f>
        <v>661</v>
      </c>
      <c r="N22">
        <f>INDEX(SchnittGes4!N:N,MATCH(L22,SchnittGes4!L:L,0))+INDEX(Schnitt5!N:N,MATCH(L22,Schnitt5!L:L,0))</f>
        <v>4</v>
      </c>
      <c r="O22">
        <f t="shared" si="7"/>
        <v>165.24999997800001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6130</v>
      </c>
      <c r="F23">
        <f t="shared" si="4"/>
        <v>31</v>
      </c>
      <c r="G23" s="137">
        <f t="shared" si="5"/>
        <v>197.74193545687098</v>
      </c>
      <c r="L23" s="227">
        <f>INDEX(Starter!A:A,ROW()-1)</f>
        <v>25297</v>
      </c>
      <c r="M23">
        <f>INDEX(SchnittGes4!M:M,MATCH(L23,SchnittGes4!L:L,0))+INDEX(Schnitt5!M:M,MATCH(L23,Schnitt5!L:L,0))</f>
        <v>2675</v>
      </c>
      <c r="N23">
        <f>INDEX(SchnittGes4!N:N,MATCH(L23,SchnittGes4!L:L,0))+INDEX(Schnitt5!N:N,MATCH(L23,Schnitt5!L:L,0))</f>
        <v>16</v>
      </c>
      <c r="O23">
        <f t="shared" si="7"/>
        <v>167.18749997699999</v>
      </c>
      <c r="P23">
        <f t="shared" si="1"/>
        <v>64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6129</v>
      </c>
      <c r="F24">
        <f t="shared" si="4"/>
        <v>31</v>
      </c>
      <c r="G24" s="137">
        <f t="shared" si="5"/>
        <v>197.70967740635484</v>
      </c>
      <c r="L24" s="227">
        <f>INDEX(Starter!A:A,ROW()-1)</f>
        <v>16888</v>
      </c>
      <c r="M24">
        <f>INDEX(SchnittGes4!M:M,MATCH(L24,SchnittGes4!L:L,0))+INDEX(Schnitt5!M:M,MATCH(L24,Schnitt5!L:L,0))</f>
        <v>4853</v>
      </c>
      <c r="N24">
        <f>INDEX(SchnittGes4!N:N,MATCH(L24,SchnittGes4!L:L,0))+INDEX(Schnitt5!N:N,MATCH(L24,Schnitt5!L:L,0))</f>
        <v>25</v>
      </c>
      <c r="O24">
        <f t="shared" si="7"/>
        <v>194.119999976</v>
      </c>
      <c r="P24">
        <f t="shared" si="1"/>
        <v>27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6120</v>
      </c>
      <c r="F25">
        <f t="shared" si="4"/>
        <v>31</v>
      </c>
      <c r="G25" s="137">
        <f t="shared" si="5"/>
        <v>197.41935482970968</v>
      </c>
      <c r="L25" s="227">
        <f>INDEX(Starter!A:A,ROW()-1)</f>
        <v>38092</v>
      </c>
      <c r="M25">
        <f>INDEX(SchnittGes4!M:M,MATCH(L25,SchnittGes4!L:L,0))+INDEX(Schnitt5!M:M,MATCH(L25,Schnitt5!L:L,0))</f>
        <v>5314</v>
      </c>
      <c r="N25">
        <f>INDEX(SchnittGes4!N:N,MATCH(L25,SchnittGes4!L:L,0))+INDEX(Schnitt5!N:N,MATCH(L25,Schnitt5!L:L,0))</f>
        <v>29</v>
      </c>
      <c r="O25">
        <f t="shared" si="7"/>
        <v>183.24137928534483</v>
      </c>
      <c r="P25">
        <f t="shared" si="1"/>
        <v>40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3933</v>
      </c>
      <c r="F26">
        <f t="shared" si="4"/>
        <v>20</v>
      </c>
      <c r="G26" s="137">
        <f t="shared" si="5"/>
        <v>196.64999994500002</v>
      </c>
      <c r="L26" s="227">
        <f>INDEX(Starter!A:A,ROW()-1)</f>
        <v>16243</v>
      </c>
      <c r="M26">
        <f>INDEX(SchnittGes4!M:M,MATCH(L26,SchnittGes4!L:L,0))+INDEX(Schnitt5!M:M,MATCH(L26,Schnitt5!L:L,0))</f>
        <v>3791</v>
      </c>
      <c r="N26">
        <f>INDEX(SchnittGes4!N:N,MATCH(L26,SchnittGes4!L:L,0))+INDEX(Schnitt5!N:N,MATCH(L26,Schnitt5!L:L,0))</f>
        <v>18</v>
      </c>
      <c r="O26">
        <f t="shared" si="7"/>
        <v>210.61111108511111</v>
      </c>
      <c r="P26">
        <f t="shared" si="1"/>
        <v>7</v>
      </c>
    </row>
    <row r="27" spans="1:16" x14ac:dyDescent="0.2">
      <c r="A27">
        <f t="shared" si="6"/>
        <v>23</v>
      </c>
      <c r="B27">
        <f t="shared" si="2"/>
        <v>38041</v>
      </c>
      <c r="C27" t="str">
        <f>IFERROR(INDEX(Starter!B:B,MATCH(B27,Starter!A:A,0)),"")</f>
        <v>Röhlig, Jörg</v>
      </c>
      <c r="D27" t="str">
        <f>IFERROR(INDEX(Starter!C:C,MATCH(B27,Starter!A:A,0)),"")</f>
        <v>BC Bamberger Bowlinghaus</v>
      </c>
      <c r="E27" s="102">
        <f t="shared" si="3"/>
        <v>3342</v>
      </c>
      <c r="F27">
        <f t="shared" si="4"/>
        <v>17</v>
      </c>
      <c r="G27" s="137">
        <f t="shared" si="5"/>
        <v>196.58823525611766</v>
      </c>
      <c r="L27" s="227">
        <f>INDEX(Starter!A:A,ROW()-1)</f>
        <v>7725</v>
      </c>
      <c r="M27">
        <f>INDEX(SchnittGes4!M:M,MATCH(L27,SchnittGes4!L:L,0))+INDEX(Schnitt5!M:M,MATCH(L27,Schnitt5!L:L,0))</f>
        <v>6130</v>
      </c>
      <c r="N27">
        <f>INDEX(SchnittGes4!N:N,MATCH(L27,SchnittGes4!L:L,0))+INDEX(Schnitt5!N:N,MATCH(L27,Schnitt5!L:L,0))</f>
        <v>31</v>
      </c>
      <c r="O27">
        <f t="shared" si="7"/>
        <v>197.74193545687098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INDEX(SchnittGes4!M:M,MATCH(L28,SchnittGes4!L:L,0))+INDEX(Schnitt5!M:M,MATCH(L28,Schnitt5!L:L,0))</f>
        <v>871</v>
      </c>
      <c r="N28">
        <f>INDEX(SchnittGes4!N:N,MATCH(L28,SchnittGes4!L:L,0))+INDEX(Schnitt5!N:N,MATCH(L28,Schnitt5!L:L,0))</f>
        <v>4</v>
      </c>
      <c r="O28">
        <f t="shared" si="7"/>
        <v>217.74999997200001</v>
      </c>
      <c r="P28">
        <f t="shared" si="1"/>
        <v>2</v>
      </c>
    </row>
    <row r="29" spans="1:16" x14ac:dyDescent="0.2">
      <c r="A29">
        <f t="shared" si="6"/>
        <v>25</v>
      </c>
      <c r="B29">
        <f t="shared" si="2"/>
        <v>7937</v>
      </c>
      <c r="C29" t="str">
        <f>IFERROR(INDEX(Starter!B:B,MATCH(B29,Starter!A:A,0)),"")</f>
        <v>Birkner, Jochen</v>
      </c>
      <c r="D29" t="str">
        <f>IFERROR(INDEX(Starter!C:C,MATCH(B29,Starter!A:A,0)),"")</f>
        <v>BF Rot-Weiß Lichtenhof 69</v>
      </c>
      <c r="E29" s="102">
        <f t="shared" si="3"/>
        <v>6032</v>
      </c>
      <c r="F29">
        <f t="shared" si="4"/>
        <v>31</v>
      </c>
      <c r="G29" s="137">
        <f t="shared" si="5"/>
        <v>194.58064512029034</v>
      </c>
      <c r="L29" s="227">
        <f>INDEX(Starter!A:A,ROW()-1)</f>
        <v>7724</v>
      </c>
      <c r="M29">
        <f>INDEX(SchnittGes4!M:M,MATCH(L29,SchnittGes4!L:L,0))+INDEX(Schnitt5!M:M,MATCH(L29,Schnitt5!L:L,0))</f>
        <v>4491</v>
      </c>
      <c r="N29">
        <f>INDEX(SchnittGes4!N:N,MATCH(L29,SchnittGes4!L:L,0))+INDEX(Schnitt5!N:N,MATCH(L29,Schnitt5!L:L,0))</f>
        <v>22</v>
      </c>
      <c r="O29">
        <f t="shared" si="7"/>
        <v>204.13636360736362</v>
      </c>
      <c r="P29">
        <f t="shared" si="1"/>
        <v>10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4367</v>
      </c>
      <c r="N30">
        <f>INDEX(SchnittGes4!N:N,MATCH(L30,SchnittGes4!L:L,0))+INDEX(Schnitt5!N:N,MATCH(L30,Schnitt5!L:L,0))</f>
        <v>22</v>
      </c>
      <c r="O30">
        <f t="shared" si="7"/>
        <v>198.49999997</v>
      </c>
      <c r="P30">
        <f t="shared" si="1"/>
        <v>18</v>
      </c>
    </row>
    <row r="31" spans="1:16" x14ac:dyDescent="0.2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4853</v>
      </c>
      <c r="F31">
        <f t="shared" si="4"/>
        <v>25</v>
      </c>
      <c r="G31" s="137">
        <f t="shared" si="5"/>
        <v>194.119999976</v>
      </c>
      <c r="L31" s="227">
        <f>INDEX(Starter!A:A,ROW()-1)</f>
        <v>7102</v>
      </c>
      <c r="M31">
        <f>INDEX(SchnittGes4!M:M,MATCH(L31,SchnittGes4!L:L,0))+INDEX(Schnitt5!M:M,MATCH(L31,Schnitt5!L:L,0))</f>
        <v>3599</v>
      </c>
      <c r="N31">
        <f>INDEX(SchnittGes4!N:N,MATCH(L31,SchnittGes4!L:L,0))+INDEX(Schnitt5!N:N,MATCH(L31,Schnitt5!L:L,0))</f>
        <v>18</v>
      </c>
      <c r="O31">
        <f t="shared" si="7"/>
        <v>199.94444441344444</v>
      </c>
      <c r="P31">
        <f t="shared" si="1"/>
        <v>15</v>
      </c>
    </row>
    <row r="32" spans="1:16" x14ac:dyDescent="0.2">
      <c r="A32">
        <f t="shared" si="6"/>
        <v>28</v>
      </c>
      <c r="B32">
        <f t="shared" si="2"/>
        <v>16251</v>
      </c>
      <c r="C32" t="str">
        <f>IFERROR(INDEX(Starter!B:B,MATCH(B32,Starter!A:A,0)),"")</f>
        <v>Renner, Alexander</v>
      </c>
      <c r="D32" t="str">
        <f>IFERROR(INDEX(Starter!C:C,MATCH(B32,Starter!A:A,0)),"")</f>
        <v>BC Bamberger Bowlinghaus</v>
      </c>
      <c r="E32" s="102">
        <f t="shared" si="3"/>
        <v>1342</v>
      </c>
      <c r="F32">
        <f t="shared" si="4"/>
        <v>7</v>
      </c>
      <c r="G32" s="137">
        <f t="shared" si="5"/>
        <v>191.71428564728572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16301</v>
      </c>
      <c r="C33" t="str">
        <f>IFERROR(INDEX(Starter!B:B,MATCH(B33,Starter!A:A,0)),"")</f>
        <v>Werder, Jan-Uwe</v>
      </c>
      <c r="D33" t="str">
        <f>IFERROR(INDEX(Starter!C:C,MATCH(B33,Starter!A:A,0)),"")</f>
        <v>DJK Rimpar</v>
      </c>
      <c r="E33" s="102">
        <f t="shared" si="3"/>
        <v>4963</v>
      </c>
      <c r="F33">
        <f t="shared" si="4"/>
        <v>26</v>
      </c>
      <c r="G33" s="137">
        <f t="shared" si="5"/>
        <v>190.88461537961538</v>
      </c>
      <c r="L33" s="227">
        <f>INDEX(Starter!A:A,ROW()-1)</f>
        <v>27134</v>
      </c>
      <c r="M33">
        <f>INDEX(SchnittGes4!M:M,MATCH(L33,SchnittGes4!L:L,0))+INDEX(Schnitt5!M:M,MATCH(L33,Schnitt5!L:L,0))</f>
        <v>3542</v>
      </c>
      <c r="N33">
        <f>INDEX(SchnittGes4!N:N,MATCH(L33,SchnittGes4!L:L,0))+INDEX(Schnitt5!N:N,MATCH(L33,Schnitt5!L:L,0))</f>
        <v>20</v>
      </c>
      <c r="O33">
        <f t="shared" si="7"/>
        <v>177.099999967</v>
      </c>
      <c r="P33">
        <f t="shared" si="1"/>
        <v>47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5132</v>
      </c>
      <c r="F34">
        <f t="shared" si="4"/>
        <v>27</v>
      </c>
      <c r="G34" s="137">
        <f t="shared" si="5"/>
        <v>190.07407407107408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70</v>
      </c>
    </row>
    <row r="35" spans="1:16" x14ac:dyDescent="0.2">
      <c r="A35">
        <f t="shared" si="6"/>
        <v>31</v>
      </c>
      <c r="B35">
        <f t="shared" si="2"/>
        <v>16519</v>
      </c>
      <c r="C35" t="str">
        <f>IFERROR(INDEX(Starter!B:B,MATCH(B35,Starter!A:A,0)),"")</f>
        <v>Tos, Sascha</v>
      </c>
      <c r="D35" t="str">
        <f>IFERROR(INDEX(Starter!C:C,MATCH(B35,Starter!A:A,0)),"")</f>
        <v>BSC Highroller Rosenheim</v>
      </c>
      <c r="E35" s="102">
        <f t="shared" si="3"/>
        <v>3412</v>
      </c>
      <c r="F35">
        <f t="shared" si="4"/>
        <v>18</v>
      </c>
      <c r="G35" s="137">
        <f t="shared" si="5"/>
        <v>189.55555549555555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70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5841</v>
      </c>
      <c r="F36">
        <f t="shared" si="4"/>
        <v>31</v>
      </c>
      <c r="G36" s="137">
        <f t="shared" si="5"/>
        <v>188.41935479570967</v>
      </c>
      <c r="L36" s="227">
        <f>INDEX(Starter!A:A,ROW()-1)</f>
        <v>25554</v>
      </c>
      <c r="M36">
        <f>INDEX(SchnittGes4!M:M,MATCH(L36,SchnittGes4!L:L,0))+INDEX(Schnitt5!M:M,MATCH(L36,Schnitt5!L:L,0))</f>
        <v>3460</v>
      </c>
      <c r="N36">
        <f>INDEX(SchnittGes4!N:N,MATCH(L36,SchnittGes4!L:L,0))+INDEX(Schnitt5!N:N,MATCH(L36,Schnitt5!L:L,0))</f>
        <v>19</v>
      </c>
      <c r="O36">
        <f t="shared" si="7"/>
        <v>182.10526312189475</v>
      </c>
      <c r="P36">
        <f t="shared" si="8"/>
        <v>42</v>
      </c>
    </row>
    <row r="37" spans="1:16" x14ac:dyDescent="0.2">
      <c r="A37">
        <f t="shared" si="6"/>
        <v>33</v>
      </c>
      <c r="B37">
        <f t="shared" ref="B37:B68" si="9">IFERROR(INDEX(L:L,MATCH(A37,P:P,0)),"")</f>
        <v>38039</v>
      </c>
      <c r="C37" t="str">
        <f>IFERROR(INDEX(Starter!B:B,MATCH(B37,Starter!A:A,0)),"")</f>
        <v>Plaschka, Nico</v>
      </c>
      <c r="D37" t="str">
        <f>IFERROR(INDEX(Starter!C:C,MATCH(B37,Starter!A:A,0)),"")</f>
        <v>DJK Rimpar</v>
      </c>
      <c r="E37" s="102">
        <f t="shared" ref="E37:E68" si="10">IFERROR(INDEX(M:M,MATCH(A37,P:P,0)),"")</f>
        <v>2632</v>
      </c>
      <c r="F37">
        <f t="shared" ref="F37:F68" si="11">IFERROR(INDEX(N:N,MATCH(A37,P:P,0)),"")</f>
        <v>14</v>
      </c>
      <c r="G37" s="137">
        <f t="shared" ref="G37:G68" si="12">IFERROR(INDEX(O:O,MATCH(A37,P:P,0)),"")</f>
        <v>187.999999952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16852</v>
      </c>
      <c r="C38" t="str">
        <f>IFERROR(INDEX(Starter!B:B,MATCH(B38,Starter!A:A,0)),"")</f>
        <v>Wendel, Dominik</v>
      </c>
      <c r="D38" t="str">
        <f>IFERROR(INDEX(Starter!C:C,MATCH(B38,Starter!A:A,0)),"")</f>
        <v>SG Rottendorf</v>
      </c>
      <c r="E38" s="102">
        <f t="shared" si="10"/>
        <v>4508</v>
      </c>
      <c r="F38">
        <f t="shared" si="11"/>
        <v>24</v>
      </c>
      <c r="G38" s="137">
        <f t="shared" si="12"/>
        <v>187.83333332333333</v>
      </c>
      <c r="L38" s="227">
        <f>INDEX(Starter!A:A,ROW()-1)</f>
        <v>38041</v>
      </c>
      <c r="M38">
        <f>INDEX(SchnittGes4!M:M,MATCH(L38,SchnittGes4!L:L,0))+INDEX(Schnitt5!M:M,MATCH(L38,Schnitt5!L:L,0))</f>
        <v>3342</v>
      </c>
      <c r="N38">
        <f>INDEX(SchnittGes4!N:N,MATCH(L38,SchnittGes4!L:L,0))+INDEX(Schnitt5!N:N,MATCH(L38,Schnitt5!L:L,0))</f>
        <v>17</v>
      </c>
      <c r="O38">
        <f t="shared" si="7"/>
        <v>196.58823525611766</v>
      </c>
      <c r="P38">
        <f t="shared" si="8"/>
        <v>23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5796</v>
      </c>
      <c r="F39">
        <f t="shared" si="11"/>
        <v>31</v>
      </c>
      <c r="G39" s="137">
        <f t="shared" si="12"/>
        <v>186.96774189548387</v>
      </c>
      <c r="L39" s="227">
        <f>INDEX(Starter!A:A,ROW()-1)</f>
        <v>25516</v>
      </c>
      <c r="M39">
        <f>INDEX(SchnittGes4!M:M,MATCH(L39,SchnittGes4!L:L,0))+INDEX(Schnitt5!M:M,MATCH(L39,Schnitt5!L:L,0))</f>
        <v>1869</v>
      </c>
      <c r="N39">
        <f>INDEX(SchnittGes4!N:N,MATCH(L39,SchnittGes4!L:L,0))+INDEX(Schnitt5!N:N,MATCH(L39,Schnitt5!L:L,0))</f>
        <v>11</v>
      </c>
      <c r="O39">
        <f t="shared" si="7"/>
        <v>169.90909087009089</v>
      </c>
      <c r="P39">
        <f t="shared" si="8"/>
        <v>58</v>
      </c>
    </row>
    <row r="40" spans="1:16" x14ac:dyDescent="0.2">
      <c r="A40">
        <f t="shared" si="13"/>
        <v>36</v>
      </c>
      <c r="B40">
        <f t="shared" si="9"/>
        <v>7600</v>
      </c>
      <c r="C40" t="str">
        <f>IFERROR(INDEX(Starter!B:B,MATCH(B40,Starter!A:A,0)),"")</f>
        <v>Lüthje, Dennis</v>
      </c>
      <c r="D40" t="str">
        <f>IFERROR(INDEX(Starter!C:C,MATCH(B40,Starter!A:A,0)),"")</f>
        <v>BC Bajuwaren 1976 München</v>
      </c>
      <c r="E40" s="102">
        <f t="shared" si="10"/>
        <v>4661</v>
      </c>
      <c r="F40">
        <f t="shared" si="11"/>
        <v>25</v>
      </c>
      <c r="G40" s="137">
        <f t="shared" si="12"/>
        <v>186.43999998000001</v>
      </c>
      <c r="L40" s="227">
        <f>INDEX(Starter!A:A,ROW()-1)</f>
        <v>16873</v>
      </c>
      <c r="M40">
        <f>INDEX(SchnittGes4!M:M,MATCH(L40,SchnittGes4!L:L,0))+INDEX(Schnitt5!M:M,MATCH(L40,Schnitt5!L:L,0))</f>
        <v>5796</v>
      </c>
      <c r="N40">
        <f>INDEX(SchnittGes4!N:N,MATCH(L40,SchnittGes4!L:L,0))+INDEX(Schnitt5!N:N,MATCH(L40,Schnitt5!L:L,0))</f>
        <v>31</v>
      </c>
      <c r="O40">
        <f t="shared" si="7"/>
        <v>186.96774189548387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5530</v>
      </c>
      <c r="F41">
        <f t="shared" si="11"/>
        <v>30</v>
      </c>
      <c r="G41" s="137">
        <f t="shared" si="12"/>
        <v>184.33333332133336</v>
      </c>
      <c r="L41" s="227">
        <f>INDEX(Starter!A:A,ROW()-1)</f>
        <v>7937</v>
      </c>
      <c r="M41">
        <f>INDEX(SchnittGes4!M:M,MATCH(L41,SchnittGes4!L:L,0))+INDEX(Schnitt5!M:M,MATCH(L41,Schnitt5!L:L,0))</f>
        <v>6032</v>
      </c>
      <c r="N41">
        <f>INDEX(SchnittGes4!N:N,MATCH(L41,SchnittGes4!L:L,0))+INDEX(Schnitt5!N:N,MATCH(L41,Schnitt5!L:L,0))</f>
        <v>31</v>
      </c>
      <c r="O41">
        <f t="shared" si="7"/>
        <v>194.58064512029034</v>
      </c>
      <c r="P41">
        <f t="shared" si="8"/>
        <v>25</v>
      </c>
    </row>
    <row r="42" spans="1:16" x14ac:dyDescent="0.2">
      <c r="A42">
        <f t="shared" si="13"/>
        <v>38</v>
      </c>
      <c r="B42">
        <f t="shared" si="9"/>
        <v>16862</v>
      </c>
      <c r="C42" t="str">
        <f>IFERROR(INDEX(Starter!B:B,MATCH(B42,Starter!A:A,0)),"")</f>
        <v>Büttner, Christian</v>
      </c>
      <c r="D42" t="str">
        <f>IFERROR(INDEX(Starter!C:C,MATCH(B42,Starter!A:A,0)),"")</f>
        <v>SG Rottendorf</v>
      </c>
      <c r="E42" s="102">
        <f t="shared" si="10"/>
        <v>5336</v>
      </c>
      <c r="F42">
        <f t="shared" si="11"/>
        <v>29</v>
      </c>
      <c r="G42" s="137">
        <f t="shared" si="12"/>
        <v>183.99999994999999</v>
      </c>
      <c r="L42" s="227">
        <f>INDEX(Starter!A:A,ROW()-1)</f>
        <v>10124</v>
      </c>
      <c r="M42">
        <f>INDEX(SchnittGes4!M:M,MATCH(L42,SchnittGes4!L:L,0))+INDEX(Schnitt5!M:M,MATCH(L42,Schnitt5!L:L,0))</f>
        <v>5103</v>
      </c>
      <c r="N42">
        <f>INDEX(SchnittGes4!N:N,MATCH(L42,SchnittGes4!L:L,0))+INDEX(Schnitt5!N:N,MATCH(L42,Schnitt5!L:L,0))</f>
        <v>29</v>
      </c>
      <c r="O42">
        <f t="shared" si="7"/>
        <v>175.96551719937929</v>
      </c>
      <c r="P42">
        <f t="shared" si="8"/>
        <v>51</v>
      </c>
    </row>
    <row r="43" spans="1:16" x14ac:dyDescent="0.2">
      <c r="A43">
        <f t="shared" si="13"/>
        <v>39</v>
      </c>
      <c r="B43">
        <f t="shared" si="9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10"/>
        <v>4224</v>
      </c>
      <c r="F43">
        <f t="shared" si="11"/>
        <v>23</v>
      </c>
      <c r="G43" s="137">
        <f t="shared" si="12"/>
        <v>183.65217385504346</v>
      </c>
      <c r="L43" s="227">
        <f>INDEX(Starter!A:A,ROW()-1)</f>
        <v>16263</v>
      </c>
      <c r="M43">
        <f>INDEX(SchnittGes4!M:M,MATCH(L43,SchnittGes4!L:L,0))+INDEX(Schnitt5!M:M,MATCH(L43,Schnitt5!L:L,0))</f>
        <v>5841</v>
      </c>
      <c r="N43">
        <f>INDEX(SchnittGes4!N:N,MATCH(L43,SchnittGes4!L:L,0))+INDEX(Schnitt5!N:N,MATCH(L43,Schnitt5!L:L,0))</f>
        <v>31</v>
      </c>
      <c r="O43">
        <f t="shared" si="7"/>
        <v>188.41935479570967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38092</v>
      </c>
      <c r="C44" t="str">
        <f>IFERROR(INDEX(Starter!B:B,MATCH(B44,Starter!A:A,0)),"")</f>
        <v>Kabel, Nicolas</v>
      </c>
      <c r="D44" t="str">
        <f>IFERROR(INDEX(Starter!C:C,MATCH(B44,Starter!A:A,0)),"")</f>
        <v>BSC Highroller Rosenheim</v>
      </c>
      <c r="E44" s="102">
        <f t="shared" si="10"/>
        <v>5314</v>
      </c>
      <c r="F44">
        <f t="shared" si="11"/>
        <v>29</v>
      </c>
      <c r="G44" s="137">
        <f t="shared" si="12"/>
        <v>183.24137928534483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7597</v>
      </c>
      <c r="C45" t="str">
        <f>IFERROR(INDEX(Starter!B:B,MATCH(B45,Starter!A:A,0)),"")</f>
        <v>Laub, Harald</v>
      </c>
      <c r="D45" t="str">
        <f>IFERROR(INDEX(Starter!C:C,MATCH(B45,Starter!A:A,0)),"")</f>
        <v>BK München</v>
      </c>
      <c r="E45" s="102">
        <f t="shared" si="10"/>
        <v>3840</v>
      </c>
      <c r="F45">
        <f t="shared" si="11"/>
        <v>21</v>
      </c>
      <c r="G45" s="137">
        <f t="shared" si="12"/>
        <v>182.85714284214285</v>
      </c>
      <c r="L45" s="227">
        <f>INDEX(Starter!A:A,ROW()-1)</f>
        <v>7601</v>
      </c>
      <c r="M45">
        <f>INDEX(SchnittGes4!M:M,MATCH(L45,SchnittGes4!L:L,0))+INDEX(Schnitt5!M:M,MATCH(L45,Schnitt5!L:L,0))</f>
        <v>3051</v>
      </c>
      <c r="N45">
        <f>INDEX(SchnittGes4!N:N,MATCH(L45,SchnittGes4!L:L,0))+INDEX(Schnitt5!N:N,MATCH(L45,Schnitt5!L:L,0))</f>
        <v>17</v>
      </c>
      <c r="O45">
        <f t="shared" si="7"/>
        <v>179.47058819029411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3051</v>
      </c>
      <c r="F47">
        <f t="shared" si="11"/>
        <v>17</v>
      </c>
      <c r="G47" s="137">
        <f t="shared" si="12"/>
        <v>179.47058819029411</v>
      </c>
      <c r="L47" s="227">
        <f>INDEX(Starter!A:A,ROW()-1)</f>
        <v>7591</v>
      </c>
      <c r="M47">
        <f>INDEX(SchnittGes4!M:M,MATCH(L47,SchnittGes4!L:L,0))+INDEX(Schnitt5!M:M,MATCH(L47,Schnitt5!L:L,0))</f>
        <v>4027</v>
      </c>
      <c r="N47">
        <f>INDEX(SchnittGes4!N:N,MATCH(L47,SchnittGes4!L:L,0))+INDEX(Schnitt5!N:N,MATCH(L47,Schnitt5!L:L,0))</f>
        <v>19</v>
      </c>
      <c r="O47">
        <f t="shared" si="7"/>
        <v>211.94736837405264</v>
      </c>
      <c r="P47">
        <f t="shared" si="8"/>
        <v>4</v>
      </c>
    </row>
    <row r="48" spans="1:16" x14ac:dyDescent="0.2">
      <c r="A48">
        <f t="shared" si="13"/>
        <v>44</v>
      </c>
      <c r="B48">
        <f t="shared" si="9"/>
        <v>41008</v>
      </c>
      <c r="C48" t="str">
        <f>IFERROR(INDEX(Starter!B:B,MATCH(B48,Starter!A:A,0)),"")</f>
        <v>Richter, Benjamin</v>
      </c>
      <c r="D48" t="str">
        <f>IFERROR(INDEX(Starter!C:C,MATCH(B48,Starter!A:A,0)),"")</f>
        <v>BC EMAX</v>
      </c>
      <c r="E48" s="102">
        <f t="shared" si="10"/>
        <v>1611</v>
      </c>
      <c r="F48">
        <f t="shared" si="11"/>
        <v>9</v>
      </c>
      <c r="G48" s="137">
        <f t="shared" si="12"/>
        <v>178.99999993500001</v>
      </c>
      <c r="L48" s="227">
        <f>INDEX(Starter!A:A,ROW()-1)</f>
        <v>38039</v>
      </c>
      <c r="M48">
        <f>INDEX(SchnittGes4!M:M,MATCH(L48,SchnittGes4!L:L,0))+INDEX(Schnitt5!M:M,MATCH(L48,Schnitt5!L:L,0))</f>
        <v>2632</v>
      </c>
      <c r="N48">
        <f>INDEX(SchnittGes4!N:N,MATCH(L48,SchnittGes4!L:L,0))+INDEX(Schnitt5!N:N,MATCH(L48,Schnitt5!L:L,0))</f>
        <v>14</v>
      </c>
      <c r="O48">
        <f t="shared" si="7"/>
        <v>187.999999952</v>
      </c>
      <c r="P48">
        <f t="shared" si="8"/>
        <v>33</v>
      </c>
    </row>
    <row r="49" spans="1:16" x14ac:dyDescent="0.2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2312</v>
      </c>
      <c r="F49">
        <f t="shared" si="11"/>
        <v>13</v>
      </c>
      <c r="G49" s="137">
        <f t="shared" si="12"/>
        <v>177.84615383815384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50</v>
      </c>
    </row>
    <row r="50" spans="1:16" x14ac:dyDescent="0.2">
      <c r="A50">
        <f t="shared" si="13"/>
        <v>46</v>
      </c>
      <c r="B50">
        <f t="shared" si="9"/>
        <v>7867</v>
      </c>
      <c r="C50" t="str">
        <f>IFERROR(INDEX(Starter!B:B,MATCH(B50,Starter!A:A,0)),"")</f>
        <v>Hinterwimmer, Georg</v>
      </c>
      <c r="D50" t="str">
        <f>IFERROR(INDEX(Starter!C:C,MATCH(B50,Starter!A:A,0)),"")</f>
        <v>BK München</v>
      </c>
      <c r="E50" s="102">
        <f t="shared" si="10"/>
        <v>1422</v>
      </c>
      <c r="F50">
        <f t="shared" si="11"/>
        <v>8</v>
      </c>
      <c r="G50" s="137">
        <f t="shared" si="12"/>
        <v>177.74999998600001</v>
      </c>
      <c r="L50" s="227">
        <f>INDEX(Starter!A:A,ROW()-1)</f>
        <v>16862</v>
      </c>
      <c r="M50">
        <f>INDEX(SchnittGes4!M:M,MATCH(L50,SchnittGes4!L:L,0))+INDEX(Schnitt5!M:M,MATCH(L50,Schnitt5!L:L,0))</f>
        <v>5336</v>
      </c>
      <c r="N50">
        <f>INDEX(SchnittGes4!N:N,MATCH(L50,SchnittGes4!L:L,0))+INDEX(Schnitt5!N:N,MATCH(L50,Schnitt5!L:L,0))</f>
        <v>29</v>
      </c>
      <c r="O50">
        <f t="shared" si="7"/>
        <v>183.99999994999999</v>
      </c>
      <c r="P50">
        <f t="shared" si="8"/>
        <v>38</v>
      </c>
    </row>
    <row r="51" spans="1:16" x14ac:dyDescent="0.2">
      <c r="A51">
        <f t="shared" si="13"/>
        <v>47</v>
      </c>
      <c r="B51">
        <f t="shared" si="9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10"/>
        <v>3542</v>
      </c>
      <c r="F51">
        <f t="shared" si="11"/>
        <v>20</v>
      </c>
      <c r="G51" s="137">
        <f t="shared" si="12"/>
        <v>177.099999967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38686</v>
      </c>
      <c r="C52" t="str">
        <f>IFERROR(INDEX(Starter!B:B,MATCH(B52,Starter!A:A,0)),"")</f>
        <v>Beck, Stefan</v>
      </c>
      <c r="D52" t="str">
        <f>IFERROR(INDEX(Starter!C:C,MATCH(B52,Starter!A:A,0)),"")</f>
        <v>DJK Rimpar</v>
      </c>
      <c r="E52" s="102">
        <f t="shared" si="10"/>
        <v>708</v>
      </c>
      <c r="F52">
        <f t="shared" si="11"/>
        <v>4</v>
      </c>
      <c r="G52" s="137">
        <f t="shared" si="12"/>
        <v>176.99999993200001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68</v>
      </c>
    </row>
    <row r="53" spans="1:16" x14ac:dyDescent="0.2">
      <c r="A53">
        <f t="shared" si="13"/>
        <v>49</v>
      </c>
      <c r="B53">
        <f t="shared" si="9"/>
        <v>16762</v>
      </c>
      <c r="C53" t="str">
        <f>IFERROR(INDEX(Starter!B:B,MATCH(B53,Starter!A:A,0)),"")</f>
        <v>Glasl sen., Hans</v>
      </c>
      <c r="D53" t="str">
        <f>IFERROR(INDEX(Starter!C:C,MATCH(B53,Starter!A:A,0)),"")</f>
        <v>BC Bajuwaren 1976 München</v>
      </c>
      <c r="E53" s="102">
        <f t="shared" si="10"/>
        <v>3530</v>
      </c>
      <c r="F53">
        <f t="shared" si="11"/>
        <v>20</v>
      </c>
      <c r="G53" s="137">
        <f t="shared" si="12"/>
        <v>176.499999981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59</v>
      </c>
    </row>
    <row r="54" spans="1:16" x14ac:dyDescent="0.2">
      <c r="A54">
        <f t="shared" si="13"/>
        <v>50</v>
      </c>
      <c r="B54">
        <f t="shared" si="9"/>
        <v>7738</v>
      </c>
      <c r="C54" t="str">
        <f>IFERROR(INDEX(Starter!B:B,MATCH(B54,Starter!A:A,0)),"")</f>
        <v>Stöhr, Jürgen</v>
      </c>
      <c r="D54" t="str">
        <f>IFERROR(INDEX(Starter!C:C,MATCH(B54,Starter!A:A,0)),"")</f>
        <v>BF Rot-Weiß Lichtenhof 69</v>
      </c>
      <c r="E54" s="102">
        <f t="shared" si="10"/>
        <v>704</v>
      </c>
      <c r="F54">
        <f t="shared" si="11"/>
        <v>4</v>
      </c>
      <c r="G54" s="137">
        <f t="shared" si="12"/>
        <v>175.99999995100001</v>
      </c>
      <c r="L54" s="227">
        <f>INDEX(Starter!A:A,ROW()-1)</f>
        <v>7602</v>
      </c>
      <c r="M54">
        <f>INDEX(SchnittGes4!M:M,MATCH(L54,SchnittGes4!L:L,0))+INDEX(Schnitt5!M:M,MATCH(L54,Schnitt5!L:L,0))</f>
        <v>3580</v>
      </c>
      <c r="N54">
        <f>INDEX(SchnittGes4!N:N,MATCH(L54,SchnittGes4!L:L,0))+INDEX(Schnitt5!N:N,MATCH(L54,Schnitt5!L:L,0))</f>
        <v>18</v>
      </c>
      <c r="O54">
        <f t="shared" si="7"/>
        <v>198.88888883488889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10124</v>
      </c>
      <c r="C55" t="str">
        <f>IFERROR(INDEX(Starter!B:B,MATCH(B55,Starter!A:A,0)),"")</f>
        <v>Kristof, Robert</v>
      </c>
      <c r="D55" t="str">
        <f>IFERROR(INDEX(Starter!C:C,MATCH(B55,Starter!A:A,0)),"")</f>
        <v>BF Rot-Weiß Lichtenhof 69</v>
      </c>
      <c r="E55" s="102">
        <f t="shared" si="10"/>
        <v>5103</v>
      </c>
      <c r="F55">
        <f t="shared" si="11"/>
        <v>29</v>
      </c>
      <c r="G55" s="137">
        <f t="shared" si="12"/>
        <v>175.96551719937929</v>
      </c>
      <c r="L55" s="227">
        <f>INDEX(Starter!A:A,ROW()-1)</f>
        <v>25325</v>
      </c>
      <c r="M55">
        <f>INDEX(SchnittGes4!M:M,MATCH(L55,SchnittGes4!L:L,0))+INDEX(Schnitt5!M:M,MATCH(L55,Schnitt5!L:L,0))</f>
        <v>3933</v>
      </c>
      <c r="N55">
        <f>INDEX(SchnittGes4!N:N,MATCH(L55,SchnittGes4!L:L,0))+INDEX(Schnitt5!N:N,MATCH(L55,Schnitt5!L:L,0))</f>
        <v>20</v>
      </c>
      <c r="O55">
        <f t="shared" si="7"/>
        <v>196.64999994500002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4751</v>
      </c>
      <c r="F56">
        <f t="shared" si="11"/>
        <v>27</v>
      </c>
      <c r="G56" s="137">
        <f t="shared" si="12"/>
        <v>175.96296290396296</v>
      </c>
      <c r="L56" s="227">
        <f>INDEX(Starter!A:A,ROW()-1)</f>
        <v>7428</v>
      </c>
      <c r="M56">
        <f>INDEX(SchnittGes4!M:M,MATCH(L56,SchnittGes4!L:L,0))+INDEX(Schnitt5!M:M,MATCH(L56,Schnitt5!L:L,0))</f>
        <v>5883</v>
      </c>
      <c r="N56">
        <f>INDEX(SchnittGes4!N:N,MATCH(L56,SchnittGes4!L:L,0))+INDEX(Schnitt5!N:N,MATCH(L56,Schnitt5!L:L,0))</f>
        <v>29</v>
      </c>
      <c r="O56">
        <f t="shared" si="7"/>
        <v>202.86206890951723</v>
      </c>
      <c r="P56">
        <f t="shared" si="8"/>
        <v>13</v>
      </c>
    </row>
    <row r="57" spans="1:16" x14ac:dyDescent="0.2">
      <c r="A57">
        <f t="shared" si="13"/>
        <v>53</v>
      </c>
      <c r="B57">
        <f t="shared" si="9"/>
        <v>22116</v>
      </c>
      <c r="C57" t="str">
        <f>IFERROR(INDEX(Starter!B:B,MATCH(B57,Starter!A:A,0)),"")</f>
        <v>Tavares, S.</v>
      </c>
      <c r="D57" t="str">
        <f>IFERROR(INDEX(Starter!C:C,MATCH(B57,Starter!A:A,0)),"")</f>
        <v>BC Highroller Rosenheim</v>
      </c>
      <c r="E57" s="102">
        <f t="shared" si="10"/>
        <v>867</v>
      </c>
      <c r="F57">
        <f t="shared" si="11"/>
        <v>5</v>
      </c>
      <c r="G57" s="137">
        <f t="shared" si="12"/>
        <v>173.399999931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7485</v>
      </c>
      <c r="C58" t="str">
        <f>IFERROR(INDEX(Starter!B:B,MATCH(B58,Starter!A:A,0)),"")</f>
        <v>Singer, Michael</v>
      </c>
      <c r="D58" t="str">
        <f>IFERROR(INDEX(Starter!C:C,MATCH(B58,Starter!A:A,0)),"")</f>
        <v>BK München</v>
      </c>
      <c r="E58" s="102">
        <f t="shared" si="10"/>
        <v>862</v>
      </c>
      <c r="F58">
        <f t="shared" si="11"/>
        <v>5</v>
      </c>
      <c r="G58" s="137">
        <f t="shared" si="12"/>
        <v>172.399999939</v>
      </c>
      <c r="L58" s="227">
        <f>INDEX(Starter!A:A,ROW()-1)</f>
        <v>38043</v>
      </c>
      <c r="M58">
        <f>INDEX(SchnittGes4!M:M,MATCH(L58,SchnittGes4!L:L,0))+INDEX(Schnitt5!M:M,MATCH(L58,Schnitt5!L:L,0))</f>
        <v>4224</v>
      </c>
      <c r="N58">
        <f>INDEX(SchnittGes4!N:N,MATCH(L58,SchnittGes4!L:L,0))+INDEX(Schnitt5!N:N,MATCH(L58,Schnitt5!L:L,0))</f>
        <v>23</v>
      </c>
      <c r="O58">
        <f t="shared" si="7"/>
        <v>183.65217385504346</v>
      </c>
      <c r="P58">
        <f t="shared" si="8"/>
        <v>39</v>
      </c>
    </row>
    <row r="59" spans="1:16" x14ac:dyDescent="0.2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INDEX(SchnittGes4!M:M,MATCH(L59,SchnittGes4!L:L,0))+INDEX(Schnitt5!M:M,MATCH(L59,Schnitt5!L:L,0))</f>
        <v>4751</v>
      </c>
      <c r="N59">
        <f>INDEX(SchnittGes4!N:N,MATCH(L59,SchnittGes4!L:L,0))+INDEX(Schnitt5!N:N,MATCH(L59,Schnitt5!L:L,0))</f>
        <v>27</v>
      </c>
      <c r="O59">
        <f t="shared" si="7"/>
        <v>175.96296290396296</v>
      </c>
      <c r="P59">
        <f t="shared" si="8"/>
        <v>52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INDEX(SchnittGes4!M:M,MATCH(L60,SchnittGes4!L:L,0))+INDEX(Schnitt5!M:M,MATCH(L60,Schnitt5!L:L,0))</f>
        <v>3412</v>
      </c>
      <c r="N60">
        <f>INDEX(SchnittGes4!N:N,MATCH(L60,SchnittGes4!L:L,0))+INDEX(Schnitt5!N:N,MATCH(L60,Schnitt5!L:L,0))</f>
        <v>18</v>
      </c>
      <c r="O60">
        <f t="shared" si="7"/>
        <v>189.55555549555555</v>
      </c>
      <c r="P60">
        <f t="shared" si="8"/>
        <v>31</v>
      </c>
    </row>
    <row r="61" spans="1:16" x14ac:dyDescent="0.2">
      <c r="A61">
        <f t="shared" si="13"/>
        <v>57</v>
      </c>
      <c r="B61">
        <f t="shared" si="9"/>
        <v>38411</v>
      </c>
      <c r="C61" t="str">
        <f>IFERROR(INDEX(Starter!B:B,MATCH(B61,Starter!A:A,0)),"")</f>
        <v>Hartl, Thomas</v>
      </c>
      <c r="D61" t="str">
        <f>IFERROR(INDEX(Starter!C:C,MATCH(B61,Starter!A:A,0)),"")</f>
        <v>BC Schanzer Strikers</v>
      </c>
      <c r="E61" s="102">
        <f t="shared" si="10"/>
        <v>3750</v>
      </c>
      <c r="F61">
        <f t="shared" si="11"/>
        <v>22</v>
      </c>
      <c r="G61" s="137">
        <f t="shared" si="12"/>
        <v>170.45454544854547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54</v>
      </c>
    </row>
    <row r="62" spans="1:16" x14ac:dyDescent="0.2">
      <c r="A62">
        <f t="shared" si="13"/>
        <v>58</v>
      </c>
      <c r="B62">
        <f t="shared" si="9"/>
        <v>25516</v>
      </c>
      <c r="C62" t="str">
        <f>IFERROR(INDEX(Starter!B:B,MATCH(B62,Starter!A:A,0)),"")</f>
        <v>Nikoleit, Thomas</v>
      </c>
      <c r="D62" t="str">
        <f>IFERROR(INDEX(Starter!C:C,MATCH(B62,Starter!A:A,0)),"")</f>
        <v>BC Bamberger Bowlinghaus</v>
      </c>
      <c r="E62" s="102">
        <f t="shared" si="10"/>
        <v>1869</v>
      </c>
      <c r="F62">
        <f t="shared" si="11"/>
        <v>11</v>
      </c>
      <c r="G62" s="137">
        <f t="shared" si="12"/>
        <v>169.90909087009089</v>
      </c>
      <c r="L62" s="227">
        <f>INDEX(Starter!A:A,ROW()-1)</f>
        <v>7740</v>
      </c>
      <c r="M62">
        <f>INDEX(SchnittGes4!M:M,MATCH(L62,SchnittGes4!L:L,0))+INDEX(Schnitt5!M:M,MATCH(L62,Schnitt5!L:L,0))</f>
        <v>1856</v>
      </c>
      <c r="N62">
        <f>INDEX(SchnittGes4!N:N,MATCH(L62,SchnittGes4!L:L,0))+INDEX(Schnitt5!N:N,MATCH(L62,Schnitt5!L:L,0))</f>
        <v>11</v>
      </c>
      <c r="O62">
        <f t="shared" si="7"/>
        <v>168.72727266527272</v>
      </c>
      <c r="P62">
        <f t="shared" si="8"/>
        <v>60</v>
      </c>
    </row>
    <row r="63" spans="1:16" x14ac:dyDescent="0.2">
      <c r="A63">
        <f t="shared" si="13"/>
        <v>59</v>
      </c>
      <c r="B63">
        <f t="shared" si="9"/>
        <v>7344</v>
      </c>
      <c r="C63" t="str">
        <f>IFERROR(INDEX(Starter!B:B,MATCH(B63,Starter!A:A,0)),"")</f>
        <v>Kirschenbauer, Frank</v>
      </c>
      <c r="D63" t="str">
        <f>IFERROR(INDEX(Starter!C:C,MATCH(B63,Starter!A:A,0)),"")</f>
        <v>BC Schanzer Strikers</v>
      </c>
      <c r="E63" s="102">
        <f t="shared" si="10"/>
        <v>1528</v>
      </c>
      <c r="F63">
        <f t="shared" si="11"/>
        <v>9</v>
      </c>
      <c r="G63" s="137">
        <f t="shared" si="12"/>
        <v>169.77777772477776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7740</v>
      </c>
      <c r="C64" t="str">
        <f>IFERROR(INDEX(Starter!B:B,MATCH(B64,Starter!A:A,0)),"")</f>
        <v>Mesch, John</v>
      </c>
      <c r="D64" t="str">
        <f>IFERROR(INDEX(Starter!C:C,MATCH(B64,Starter!A:A,0)),"")</f>
        <v>BF Rot-Weiß Lichtenhof 69</v>
      </c>
      <c r="E64" s="102">
        <f t="shared" si="10"/>
        <v>1856</v>
      </c>
      <c r="F64">
        <f t="shared" si="11"/>
        <v>11</v>
      </c>
      <c r="G64" s="137">
        <f t="shared" si="12"/>
        <v>168.72727266527272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61</v>
      </c>
    </row>
    <row r="65" spans="1:16" x14ac:dyDescent="0.2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INDEX(SchnittGes4!M:M,MATCH(L65,SchnittGes4!L:L,0))+INDEX(Schnitt5!M:M,MATCH(L65,Schnitt5!L:L,0))</f>
        <v>1611</v>
      </c>
      <c r="N65">
        <f>INDEX(SchnittGes4!N:N,MATCH(L65,SchnittGes4!L:L,0))+INDEX(Schnitt5!N:N,MATCH(L65,Schnitt5!L:L,0))</f>
        <v>9</v>
      </c>
      <c r="O65">
        <f t="shared" si="7"/>
        <v>178.99999993500001</v>
      </c>
      <c r="P65">
        <f t="shared" si="8"/>
        <v>44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INDEX(SchnittGes4!M:M,MATCH(L66,SchnittGes4!L:L,0))+INDEX(Schnitt5!M:M,MATCH(L66,Schnitt5!L:L,0))</f>
        <v>1466</v>
      </c>
      <c r="N66">
        <f>INDEX(SchnittGes4!N:N,MATCH(L66,SchnittGes4!L:L,0))+INDEX(Schnitt5!N:N,MATCH(L66,Schnitt5!L:L,0))</f>
        <v>9</v>
      </c>
      <c r="O66">
        <f t="shared" si="7"/>
        <v>162.88888882288887</v>
      </c>
      <c r="P66">
        <f t="shared" ref="P66:P97" si="14">RANK(O66,O:O)</f>
        <v>67</v>
      </c>
    </row>
    <row r="67" spans="1:16" x14ac:dyDescent="0.2">
      <c r="A67">
        <f t="shared" si="13"/>
        <v>63</v>
      </c>
      <c r="B67">
        <f t="shared" si="9"/>
        <v>38361</v>
      </c>
      <c r="C67" t="str">
        <f>IFERROR(INDEX(Starter!B:B,MATCH(B67,Starter!A:A,0)),"")</f>
        <v>Schmied, Markus</v>
      </c>
      <c r="D67" t="str">
        <f>IFERROR(INDEX(Starter!C:C,MATCH(B67,Starter!A:A,0)),"")</f>
        <v>BC Schanzer Strikers</v>
      </c>
      <c r="E67" s="102">
        <f t="shared" si="10"/>
        <v>5206</v>
      </c>
      <c r="F67">
        <f t="shared" si="11"/>
        <v>31</v>
      </c>
      <c r="G67" s="137">
        <f t="shared" si="12"/>
        <v>167.93548386396773</v>
      </c>
      <c r="L67" s="227">
        <f>INDEX(Starter!A:A,ROW()-1)</f>
        <v>16251</v>
      </c>
      <c r="M67">
        <f>INDEX(SchnittGes4!M:M,MATCH(L67,SchnittGes4!L:L,0))+INDEX(Schnitt5!M:M,MATCH(L67,Schnitt5!L:L,0))</f>
        <v>1342</v>
      </c>
      <c r="N67">
        <f>INDEX(SchnittGes4!N:N,MATCH(L67,SchnittGes4!L:L,0))+INDEX(Schnitt5!N:N,MATCH(L67,Schnitt5!L:L,0))</f>
        <v>7</v>
      </c>
      <c r="O67">
        <f t="shared" si="7"/>
        <v>191.71428564728572</v>
      </c>
      <c r="P67">
        <f t="shared" si="14"/>
        <v>28</v>
      </c>
    </row>
    <row r="68" spans="1:16" x14ac:dyDescent="0.2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48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661</v>
      </c>
      <c r="F69">
        <f t="shared" ref="F69:F104" si="17">IFERROR(INDEX(N:N,MATCH(A69,P:P,0)),"")</f>
        <v>4</v>
      </c>
      <c r="G69" s="137">
        <f t="shared" ref="G69:G104" si="18">IFERROR(INDEX(O:O,MATCH(A69,P:P,0)),"")</f>
        <v>165.24999997800001</v>
      </c>
      <c r="L69" s="227">
        <f>INDEX(Starter!A:A,ROW()-1)</f>
        <v>22116</v>
      </c>
      <c r="M69">
        <f>INDEX(SchnittGes4!M:M,MATCH(L69,SchnittGes4!L:L,0))+INDEX(Schnitt5!M:M,MATCH(L69,Schnitt5!L:L,0))</f>
        <v>867</v>
      </c>
      <c r="N69">
        <f>INDEX(SchnittGes4!N:N,MATCH(L69,SchnittGes4!L:L,0))+INDEX(Schnitt5!N:N,MATCH(L69,Schnitt5!L:L,0))</f>
        <v>5</v>
      </c>
      <c r="O69">
        <f t="shared" si="7"/>
        <v>173.399999931</v>
      </c>
      <c r="P69">
        <f t="shared" si="14"/>
        <v>53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39948</v>
      </c>
      <c r="C70" t="str">
        <f>IFERROR(INDEX(Starter!B:B,MATCH(B70,Starter!A:A,0)),"")</f>
        <v>Wieczorek, Ben</v>
      </c>
      <c r="D70" t="str">
        <f>IFERROR(INDEX(Starter!C:C,MATCH(B70,Starter!A:A,0)),"")</f>
        <v>BF Rot-Weiß Lichtenhof 69</v>
      </c>
      <c r="E70" s="102">
        <f t="shared" si="16"/>
        <v>327</v>
      </c>
      <c r="F70">
        <f t="shared" si="17"/>
        <v>2</v>
      </c>
      <c r="G70" s="137">
        <f t="shared" si="18"/>
        <v>163.49999992799999</v>
      </c>
      <c r="L70" s="227">
        <f>INDEX(Starter!A:A,ROW()-1)</f>
        <v>16965</v>
      </c>
      <c r="M70">
        <f>INDEX(SchnittGes4!M:M,MATCH(L70,SchnittGes4!L:L,0))+INDEX(Schnitt5!M:M,MATCH(L70,Schnitt5!L:L,0))</f>
        <v>893</v>
      </c>
      <c r="N70">
        <f>INDEX(SchnittGes4!N:N,MATCH(L70,SchnittGes4!L:L,0))+INDEX(Schnitt5!N:N,MATCH(L70,Schnitt5!L:L,0))</f>
        <v>4</v>
      </c>
      <c r="O70">
        <f t="shared" si="7"/>
        <v>223.24999993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16398</v>
      </c>
      <c r="C71" t="str">
        <f>IFERROR(INDEX(Starter!B:B,MATCH(B71,Starter!A:A,0)),"")</f>
        <v>Denz, Günter</v>
      </c>
      <c r="D71" t="str">
        <f>IFERROR(INDEX(Starter!C:C,MATCH(B71,Starter!A:A,0)),"")</f>
        <v>BC EMAX</v>
      </c>
      <c r="E71" s="102">
        <f t="shared" si="16"/>
        <v>1466</v>
      </c>
      <c r="F71">
        <f t="shared" si="17"/>
        <v>9</v>
      </c>
      <c r="G71" s="137">
        <f t="shared" si="18"/>
        <v>162.88888882288887</v>
      </c>
      <c r="L71" s="227">
        <f>INDEX(Starter!A:A,ROW()-1)</f>
        <v>7746</v>
      </c>
      <c r="M71">
        <f>INDEX(SchnittGes4!M:M,MATCH(L71,SchnittGes4!L:L,0))+INDEX(Schnitt5!M:M,MATCH(L71,Schnitt5!L:L,0))</f>
        <v>293</v>
      </c>
      <c r="N71">
        <f>INDEX(SchnittGes4!N:N,MATCH(L71,SchnittGes4!L:L,0))+INDEX(Schnitt5!N:N,MATCH(L71,Schnitt5!L:L,0))</f>
        <v>2</v>
      </c>
      <c r="O71">
        <f t="shared" si="7"/>
        <v>146.49999992900001</v>
      </c>
      <c r="P71">
        <f t="shared" si="14"/>
        <v>69</v>
      </c>
    </row>
    <row r="72" spans="1:16" x14ac:dyDescent="0.2">
      <c r="A72">
        <f t="shared" si="19"/>
        <v>68</v>
      </c>
      <c r="B72">
        <f t="shared" si="15"/>
        <v>25024</v>
      </c>
      <c r="C72" t="str">
        <f>IFERROR(INDEX(Starter!B:B,MATCH(B72,Starter!A:A,0)),"")</f>
        <v>Klapper, Michael</v>
      </c>
      <c r="D72" t="str">
        <f>IFERROR(INDEX(Starter!C:C,MATCH(B72,Starter!A:A,0)),"")</f>
        <v>BC Schanzer Strikers</v>
      </c>
      <c r="E72" s="102">
        <f t="shared" si="16"/>
        <v>1434</v>
      </c>
      <c r="F72">
        <f t="shared" si="17"/>
        <v>9</v>
      </c>
      <c r="G72" s="137">
        <f t="shared" si="18"/>
        <v>159.33333328133335</v>
      </c>
      <c r="L72" s="227">
        <f>INDEX(Starter!A:A,ROW()-1)</f>
        <v>39948</v>
      </c>
      <c r="M72">
        <f>INDEX(SchnittGes4!M:M,MATCH(L72,SchnittGes4!L:L,0))+INDEX(Schnitt5!M:M,MATCH(L72,Schnitt5!L:L,0))</f>
        <v>327</v>
      </c>
      <c r="N72">
        <f>INDEX(SchnittGes4!N:N,MATCH(L72,SchnittGes4!L:L,0))+INDEX(Schnitt5!N:N,MATCH(L72,Schnitt5!L:L,0))</f>
        <v>2</v>
      </c>
      <c r="O72">
        <f t="shared" si="7"/>
        <v>163.49999992799999</v>
      </c>
      <c r="P72">
        <f t="shared" si="14"/>
        <v>66</v>
      </c>
    </row>
    <row r="73" spans="1:16" x14ac:dyDescent="0.2">
      <c r="A73">
        <f t="shared" si="19"/>
        <v>69</v>
      </c>
      <c r="B73">
        <f t="shared" si="15"/>
        <v>7746</v>
      </c>
      <c r="C73" t="str">
        <f>IFERROR(INDEX(Starter!B:B,MATCH(B73,Starter!A:A,0)),"")</f>
        <v>Boch, Manfred</v>
      </c>
      <c r="D73" t="str">
        <f>IFERROR(INDEX(Starter!C:C,MATCH(B73,Starter!A:A,0)),"")</f>
        <v>BF Rot-Weiß Lichtenhof 69</v>
      </c>
      <c r="E73" s="102">
        <f t="shared" si="16"/>
        <v>293</v>
      </c>
      <c r="F73">
        <f t="shared" si="17"/>
        <v>2</v>
      </c>
      <c r="G73" s="137">
        <f t="shared" si="18"/>
        <v>146.49999992900001</v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70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+Spielzettel6!F2</f>
        <v>Dettelbach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">
      <c r="B25" s="17"/>
      <c r="C25" s="171"/>
      <c r="D25" s="171"/>
      <c r="U25" s="18"/>
    </row>
    <row r="26" spans="2:21" ht="13.5" customHeight="1" thickBot="1" x14ac:dyDescent="0.25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25">
      <c r="B29" s="177"/>
      <c r="U29" s="18"/>
    </row>
    <row r="30" spans="2:21" x14ac:dyDescent="0.2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">
      <c r="B34" s="17"/>
      <c r="C34" s="171"/>
      <c r="D34" s="171"/>
      <c r="U34" s="18"/>
    </row>
    <row r="35" spans="2:21" ht="6.75" customHeight="1" x14ac:dyDescent="0.2">
      <c r="B35" s="17"/>
      <c r="C35" s="171"/>
      <c r="D35" s="171"/>
      <c r="U35" s="18"/>
    </row>
    <row r="36" spans="2:21" x14ac:dyDescent="0.2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">
      <c r="B38" s="17"/>
      <c r="U38" s="18"/>
    </row>
    <row r="39" spans="2:21" ht="15" x14ac:dyDescent="0.25">
      <c r="B39" s="179" t="s">
        <v>1862</v>
      </c>
      <c r="U39" s="18"/>
    </row>
    <row r="40" spans="2:21" ht="9" customHeight="1" x14ac:dyDescent="0.2">
      <c r="B40" s="17"/>
      <c r="U40" s="18"/>
    </row>
    <row r="41" spans="2:21" ht="80.25" customHeight="1" x14ac:dyDescent="0.2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25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5" thickBot="1" x14ac:dyDescent="0.25"/>
    <row r="44" spans="2:21" s="1" customFormat="1" ht="30" customHeight="1" thickBot="1" x14ac:dyDescent="0.25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">
      <c r="B45" s="17"/>
      <c r="U45" s="18"/>
    </row>
    <row r="46" spans="2:21" ht="15" x14ac:dyDescent="0.25">
      <c r="B46" s="179"/>
      <c r="C46" s="166" t="s">
        <v>1864</v>
      </c>
      <c r="D46" s="166"/>
      <c r="U46" s="18"/>
    </row>
    <row r="47" spans="2:21" ht="9" customHeight="1" x14ac:dyDescent="0.2">
      <c r="B47" s="17"/>
      <c r="U47" s="18"/>
    </row>
    <row r="48" spans="2:21" ht="36.75" customHeight="1" x14ac:dyDescent="0.2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">
      <c r="B51" s="17"/>
      <c r="U51" s="18"/>
    </row>
    <row r="52" spans="2:21" ht="36.75" customHeight="1" x14ac:dyDescent="0.2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">
      <c r="B55" s="17"/>
      <c r="U55" s="18"/>
    </row>
    <row r="56" spans="2:21" ht="36.75" customHeight="1" x14ac:dyDescent="0.2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">
      <c r="B59" s="17"/>
      <c r="U59" s="18"/>
    </row>
    <row r="60" spans="2:21" ht="36.75" customHeight="1" x14ac:dyDescent="0.2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">
      <c r="B61" s="17"/>
      <c r="C61" s="171"/>
      <c r="D61" s="171"/>
      <c r="U61" s="18"/>
    </row>
    <row r="62" spans="2:21" ht="15" x14ac:dyDescent="0.25">
      <c r="B62" s="179"/>
      <c r="C62" s="166" t="s">
        <v>1868</v>
      </c>
      <c r="D62" s="166"/>
      <c r="U62" s="18"/>
    </row>
    <row r="63" spans="2:21" ht="6" customHeight="1" x14ac:dyDescent="0.2">
      <c r="B63" s="17"/>
      <c r="U63" s="18"/>
    </row>
    <row r="64" spans="2:21" ht="36.75" customHeight="1" x14ac:dyDescent="0.2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">
      <c r="B67" s="17"/>
      <c r="U67" s="18"/>
    </row>
    <row r="68" spans="1:21" ht="36.75" customHeight="1" x14ac:dyDescent="0.2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25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25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25">
      <c r="B71" s="177"/>
      <c r="U71" s="18"/>
    </row>
    <row r="72" spans="1:21" s="52" customFormat="1" ht="18" customHeight="1" x14ac:dyDescent="0.25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">
      <c r="B73" s="17"/>
      <c r="P73" s="52"/>
      <c r="Q73" s="52"/>
      <c r="U73" s="18"/>
    </row>
    <row r="74" spans="1:21" ht="6" customHeight="1" x14ac:dyDescent="0.2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25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"/>
    <row r="78" spans="1:21" x14ac:dyDescent="0.2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"/>
    <row r="81" spans="2:21" x14ac:dyDescent="0.2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Schlüssel!$CY$2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Schanzer Ingolstadt 1</v>
      </c>
      <c r="E23" s="357"/>
      <c r="F23" s="356" t="str">
        <f>VLOOKUP(F22,Schlüssel!$A$5:$K$14,2)</f>
        <v>BC EMAX Unterföhring 2</v>
      </c>
      <c r="G23" s="357"/>
      <c r="H23" s="356" t="str">
        <f>VLOOKUP(H22,Schlüssel!$A$5:$K$14,2)</f>
        <v>RW Lichtenhof Stein 1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Bowlinghaus Bamberg 1</v>
      </c>
      <c r="O23" s="357"/>
      <c r="P23" s="356" t="str">
        <f>VLOOKUP(P22,Schlüssel!$A$5:$K$14,2)</f>
        <v>High Roller Rosenheim 1</v>
      </c>
      <c r="Q23" s="357"/>
      <c r="R23" s="356" t="str">
        <f>VLOOKUP(R22,Schlüssel!$A$5:$K$14,2)</f>
        <v>SG Rottendorf 1</v>
      </c>
      <c r="S23" s="357"/>
      <c r="T23" s="356" t="str">
        <f>VLOOKUP(T22,Schlüssel!$A$5:$K$14,2)</f>
        <v>Bajuwaren München 1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Schlüssel!$CY$2</f>
        <v>Dettelbach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RW Lichtenhof Stein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High Roller Rosenheim 1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Bowlinghaus Bamberg 1</v>
      </c>
      <c r="S52" s="357"/>
      <c r="T52" s="356" t="str">
        <f>VLOOKUP(T51,Schlüssel!$A$5:$K$14,2)</f>
        <v>BC Comet Nürnberg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Schlüssel!$CY$2</f>
        <v>Dettelbach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SG Rottendorf 1</v>
      </c>
      <c r="E81" s="357"/>
      <c r="F81" s="356" t="str">
        <f>VLOOKUP(F80,Schlüssel!$A$5:$K$14,2)</f>
        <v>Bowlinghaus Bamberg 1</v>
      </c>
      <c r="G81" s="357"/>
      <c r="H81" s="356" t="str">
        <f>VLOOKUP(H80,Schlüssel!$A$5:$K$14,2)</f>
        <v>High Roller Rosenheim 1</v>
      </c>
      <c r="I81" s="357"/>
      <c r="J81" s="356" t="str">
        <f>VLOOKUP(J80,Schlüssel!$A$5:$K$14,2)</f>
        <v>BC Comet Nürnberg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RW Lichtenhof Stein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Schanzer Ingolstadt 1</v>
      </c>
      <c r="S81" s="357"/>
      <c r="T81" s="356" t="str">
        <f>VLOOKUP(T80,Schlüssel!$A$5:$K$14,2)</f>
        <v>SG DJK Rimpar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Schlüssel!$CY$2</f>
        <v>Dettelbach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Bowlinghaus Bamberg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SG Rottendorf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RW Lichtenhof Stein 1</v>
      </c>
      <c r="Q110" s="357"/>
      <c r="R110" s="356" t="str">
        <f>VLOOKUP(R109,Schlüssel!$A$5:$K$14,2)</f>
        <v>BC EMAX Unterföhring 2</v>
      </c>
      <c r="S110" s="357"/>
      <c r="T110" s="356" t="str">
        <f>VLOOKUP(T109,Schlüssel!$A$5:$K$14,2)</f>
        <v>BK München 3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Schlüssel!$CY$2</f>
        <v>Dettelbach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Bajuwaren München 1</v>
      </c>
      <c r="E139" s="357"/>
      <c r="F139" s="356" t="str">
        <f>VLOOKUP(F138,Schlüssel!$A$5:$K$14,2)</f>
        <v>Schanzer Ingolstadt 1</v>
      </c>
      <c r="G139" s="357"/>
      <c r="H139" s="356" t="str">
        <f>VLOOKUP(H138,Schlüssel!$A$5:$K$14,2)</f>
        <v>BC Comet Nürnberg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BK München 3</v>
      </c>
      <c r="O139" s="357"/>
      <c r="P139" s="356" t="str">
        <f>VLOOKUP(P138,Schlüssel!$A$5:$K$14,2)</f>
        <v>SG DJK Rimpar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Rottendorf 1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Schlüssel!$CY$2</f>
        <v>Dettelbach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SG DJK Rimpar</v>
      </c>
      <c r="I168" s="357"/>
      <c r="J168" s="356" t="str">
        <f>VLOOKUP(J167,Schlüssel!$A$5:$K$14,2)</f>
        <v>Bowlinghaus Bamberg 1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Schanzer Ingolstadt 1</v>
      </c>
      <c r="Q168" s="357"/>
      <c r="R168" s="356" t="str">
        <f>VLOOKUP(R167,Schlüssel!$A$5:$K$14,2)</f>
        <v>BC Comet Nürnberg</v>
      </c>
      <c r="S168" s="357"/>
      <c r="T168" s="356" t="str">
        <f>VLOOKUP(T167,Schlüssel!$A$5:$K$14,2)</f>
        <v>RW Lichtenhof Stein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Schlüssel!$CY$2</f>
        <v>Dettelbach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BC Comet Nürnberg</v>
      </c>
      <c r="E197" s="357"/>
      <c r="F197" s="356" t="str">
        <f>VLOOKUP(F196,Schlüssel!$A$5:$K$14,2)</f>
        <v>RW Lichtenhof Stein 1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SG Rottendorf 1</v>
      </c>
      <c r="Q197" s="357"/>
      <c r="R197" s="356" t="str">
        <f>VLOOKUP(R196,Schlüssel!$A$5:$K$14,2)</f>
        <v>BK München 3</v>
      </c>
      <c r="S197" s="357"/>
      <c r="T197" s="356" t="str">
        <f>VLOOKUP(T196,Schlüssel!$A$5:$K$14,2)</f>
        <v>BC EMAX Unterföhring 2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Schlüssel!$CY$2</f>
        <v>Dettelbach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BC Comet Nürnberg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Bowlinghaus Bamberg 1</v>
      </c>
      <c r="Q226" s="357"/>
      <c r="R226" s="356" t="str">
        <f>VLOOKUP(R225,Schlüssel!$A$5:$K$14,2)</f>
        <v>SG DJK Rimpar</v>
      </c>
      <c r="S226" s="357"/>
      <c r="T226" s="356" t="str">
        <f>VLOOKUP(T225,Schlüssel!$A$5:$K$14,2)</f>
        <v>Schanzer Ingolstadt 1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Schlüssel!$CY$2</f>
        <v>Dettelbach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SG DJK Rimpar</v>
      </c>
      <c r="E255" s="357"/>
      <c r="F255" s="356" t="str">
        <f>VLOOKUP(F254,Schlüssel!$A$5:$K$14,2)</f>
        <v>BK München 3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SG Rottendorf 1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BC Comet Nürnberg</v>
      </c>
      <c r="O255" s="357"/>
      <c r="P255" s="356" t="str">
        <f>VLOOKUP(P254,Schlüssel!$A$5:$K$14,2)</f>
        <v>BC EMAX Unterföhring 2</v>
      </c>
      <c r="Q255" s="357"/>
      <c r="R255" s="356" t="str">
        <f>VLOOKUP(R254,Schlüssel!$A$5:$K$14,2)</f>
        <v>Bajuwaren München 1</v>
      </c>
      <c r="S255" s="357"/>
      <c r="T255" s="356" t="str">
        <f>VLOOKUP(T254,Schlüssel!$A$5:$K$14,2)</f>
        <v>High Roller Rosenheim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Schlüssel!$CY$2</f>
        <v>Dettelbach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Bajuwaren München 1</v>
      </c>
      <c r="O284" s="357"/>
      <c r="P284" s="356" t="str">
        <f>VLOOKUP(P283,Schlüssel!$A$5:$K$14,2)</f>
        <v>BC Comet Nürnberg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Bowlinghaus Bamberg 1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2578125" defaultRowHeight="12.75" x14ac:dyDescent="0.2"/>
  <cols>
    <col min="1" max="1" width="6.5703125" style="2" customWidth="1"/>
    <col min="2" max="2" width="27.5703125" customWidth="1"/>
    <col min="3" max="3" width="28.5703125" customWidth="1"/>
    <col min="4" max="9" width="6.7109375" style="2" customWidth="1"/>
    <col min="10" max="10" width="64.7109375" customWidth="1"/>
    <col min="11" max="11" width="2.5703125" bestFit="1" customWidth="1"/>
    <col min="12" max="12" width="33.42578125" style="133" bestFit="1" customWidth="1"/>
  </cols>
  <sheetData>
    <row r="1" spans="1:12" s="165" customFormat="1" ht="15" x14ac:dyDescent="0.25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">
      <c r="A2" s="4"/>
      <c r="D2" s="4"/>
      <c r="E2" s="4"/>
      <c r="F2" s="4"/>
      <c r="G2" s="4"/>
      <c r="H2" s="4"/>
      <c r="I2" s="4"/>
      <c r="L2" s="203"/>
    </row>
    <row r="3" spans="1:12" s="175" customFormat="1" ht="14.25" x14ac:dyDescent="0.2">
      <c r="A3" s="312" t="s">
        <v>1871</v>
      </c>
      <c r="B3" s="312"/>
      <c r="C3" s="313" t="s">
        <v>2553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4.25" x14ac:dyDescent="0.2">
      <c r="A4" s="312" t="s">
        <v>2024</v>
      </c>
      <c r="B4" s="312"/>
      <c r="C4" s="313" t="s">
        <v>2554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">
      <c r="A5" s="4"/>
      <c r="D5" s="4"/>
      <c r="E5" s="4"/>
      <c r="F5" s="4"/>
      <c r="G5" s="4"/>
      <c r="H5" s="4"/>
      <c r="I5" s="4"/>
      <c r="L5" s="203"/>
    </row>
    <row r="6" spans="1:12" s="207" customFormat="1" ht="15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5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">
      <c r="E9" s="4"/>
      <c r="K9" s="4" t="s">
        <v>2039</v>
      </c>
      <c r="L9" s="133" t="s">
        <v>2040</v>
      </c>
    </row>
    <row r="10" spans="1:12" x14ac:dyDescent="0.2">
      <c r="K10" s="4" t="s">
        <v>45</v>
      </c>
      <c r="L10" s="133" t="s">
        <v>2041</v>
      </c>
    </row>
    <row r="11" spans="1:12" x14ac:dyDescent="0.2">
      <c r="K11" s="4" t="s">
        <v>2037</v>
      </c>
      <c r="L11" s="133" t="s">
        <v>2042</v>
      </c>
    </row>
    <row r="19" spans="1:12" x14ac:dyDescent="0.2">
      <c r="D19"/>
      <c r="E19"/>
      <c r="F19"/>
      <c r="G19"/>
      <c r="H19"/>
      <c r="I19"/>
    </row>
    <row r="20" spans="1:12" x14ac:dyDescent="0.2">
      <c r="B20" s="290" t="s">
        <v>2555</v>
      </c>
      <c r="C20" s="290"/>
      <c r="D20" s="290"/>
      <c r="E20" s="290"/>
      <c r="F20" s="290"/>
      <c r="G20" s="290"/>
      <c r="H20" s="290"/>
      <c r="I20" s="290"/>
      <c r="J20" s="290"/>
    </row>
    <row r="21" spans="1:12" x14ac:dyDescent="0.2">
      <c r="B21" s="166"/>
      <c r="C21" s="166"/>
    </row>
    <row r="22" spans="1:12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si="31"/>
        <v/>
      </c>
      <c r="C23" s="86" t="str">
        <f t="shared" si="31"/>
        <v/>
      </c>
      <c r="D23" s="356" t="str">
        <f t="shared" si="31"/>
        <v>Schanzer Ingolstadt 1</v>
      </c>
      <c r="E23" s="357" t="str">
        <f t="shared" si="31"/>
        <v/>
      </c>
      <c r="F23" s="356" t="str">
        <f t="shared" si="31"/>
        <v>BC EMAX Unterföhring 2</v>
      </c>
      <c r="G23" s="357" t="str">
        <f t="shared" si="31"/>
        <v/>
      </c>
      <c r="H23" s="356" t="str">
        <f t="shared" si="31"/>
        <v>RW Lichtenhof Stein 1</v>
      </c>
      <c r="I23" s="357" t="str">
        <f t="shared" si="31"/>
        <v/>
      </c>
      <c r="J23" s="356" t="str">
        <f t="shared" si="31"/>
        <v>BK München 3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Bowlinghaus Bamberg 1</v>
      </c>
      <c r="O23" s="357" t="str">
        <f t="shared" si="32"/>
        <v/>
      </c>
      <c r="P23" s="356" t="str">
        <f t="shared" si="32"/>
        <v>High Roller Rosenheim 1</v>
      </c>
      <c r="Q23" s="357" t="str">
        <f t="shared" si="32"/>
        <v/>
      </c>
      <c r="R23" s="356" t="str">
        <f t="shared" si="32"/>
        <v>SG Rottendorf 1</v>
      </c>
      <c r="S23" s="357" t="str">
        <f t="shared" si="32"/>
        <v/>
      </c>
      <c r="T23" s="356" t="str">
        <f t="shared" si="32"/>
        <v>Bajuwaren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Schanzer Ingolstadt 1</v>
      </c>
      <c r="AD23" s="357"/>
      <c r="AE23" s="356" t="str">
        <f>VLOOKUP(AE22,Schlüssel!$A$5:$K$14,2)</f>
        <v>BC EMAX Unterföhring 2</v>
      </c>
      <c r="AF23" s="357"/>
      <c r="AG23" s="356" t="str">
        <f>VLOOKUP(AG22,Schlüssel!$A$5:$K$14,2)</f>
        <v>RW Lichtenhof Stein 1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Bowlinghaus Bamberg 1</v>
      </c>
      <c r="AN23" s="357"/>
      <c r="AO23" s="356" t="str">
        <f>VLOOKUP(AO22,Schlüssel!$A$5:$K$14,2)</f>
        <v>High Roller Rosenheim 1</v>
      </c>
      <c r="AP23" s="357"/>
      <c r="AQ23" s="356" t="str">
        <f>VLOOKUP(AQ22,Schlüssel!$A$5:$K$14,2)</f>
        <v>SG Rottendorf 1</v>
      </c>
      <c r="AR23" s="357"/>
      <c r="AS23" s="356" t="str">
        <f>VLOOKUP(AS22,Schlüssel!$A$5:$K$14,2)</f>
        <v>Bajuwaren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Dettelbach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25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25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25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RW Lichtenhof Stein 1</v>
      </c>
      <c r="E53" s="357" t="str">
        <f t="shared" si="67"/>
        <v/>
      </c>
      <c r="F53" s="356" t="str">
        <f t="shared" si="67"/>
        <v>SG DJK Rimpar</v>
      </c>
      <c r="G53" s="357" t="str">
        <f t="shared" si="67"/>
        <v/>
      </c>
      <c r="H53" s="356" t="str">
        <f t="shared" si="67"/>
        <v>BC EMAX Unterföhring 2</v>
      </c>
      <c r="I53" s="357" t="str">
        <f t="shared" si="67"/>
        <v/>
      </c>
      <c r="J53" s="356" t="str">
        <f t="shared" si="67"/>
        <v>Schanzer Ingolstadt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High Roller Rosenheim 1</v>
      </c>
      <c r="O53" s="357" t="str">
        <f t="shared" si="66"/>
        <v/>
      </c>
      <c r="P53" s="356" t="str">
        <f t="shared" si="66"/>
        <v>BK München 3</v>
      </c>
      <c r="Q53" s="357" t="str">
        <f t="shared" si="66"/>
        <v/>
      </c>
      <c r="R53" s="356" t="str">
        <f t="shared" si="66"/>
        <v>Bowlinghaus Bamberg 1</v>
      </c>
      <c r="S53" s="357" t="str">
        <f t="shared" si="66"/>
        <v/>
      </c>
      <c r="T53" s="356" t="str">
        <f t="shared" si="66"/>
        <v>BC Comet Nürnberg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Stein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High Roller Rosenheim 1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Bowlinghaus Bamberg 1</v>
      </c>
      <c r="AR53" s="357"/>
      <c r="AS53" s="356" t="str">
        <f>VLOOKUP(AS52,Schlüssel!$A$5:$K$14,2)</f>
        <v>BC Comet Nürnberg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Dettelbach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25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25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25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Rottendorf 1</v>
      </c>
      <c r="E83" s="357" t="str">
        <f t="shared" si="102"/>
        <v/>
      </c>
      <c r="F83" s="356" t="str">
        <f t="shared" si="102"/>
        <v>Bowlinghaus Bamberg 1</v>
      </c>
      <c r="G83" s="357" t="str">
        <f t="shared" si="102"/>
        <v/>
      </c>
      <c r="H83" s="356" t="str">
        <f t="shared" si="102"/>
        <v>High Roller Rosenheim 1</v>
      </c>
      <c r="I83" s="357" t="str">
        <f t="shared" si="102"/>
        <v/>
      </c>
      <c r="J83" s="356" t="str">
        <f t="shared" si="102"/>
        <v>BC Comet Nürnberg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RW Lichtenhof Stein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Schanzer Ingolstadt 1</v>
      </c>
      <c r="S83" s="357" t="str">
        <f t="shared" si="101"/>
        <v/>
      </c>
      <c r="T83" s="356" t="str">
        <f t="shared" si="101"/>
        <v>SG DJK Rimpar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Rottendorf 1</v>
      </c>
      <c r="AD83" s="357"/>
      <c r="AE83" s="356" t="str">
        <f>VLOOKUP(AE82,Schlüssel!$A$5:$K$14,2)</f>
        <v>Bowlinghaus Bamberg 1</v>
      </c>
      <c r="AF83" s="357"/>
      <c r="AG83" s="356" t="str">
        <f>VLOOKUP(AG82,Schlüssel!$A$5:$K$14,2)</f>
        <v>High Roller Rosenheim 1</v>
      </c>
      <c r="AH83" s="357"/>
      <c r="AI83" s="356" t="str">
        <f>VLOOKUP(AI82,Schlüssel!$A$5:$K$14,2)</f>
        <v>BC Comet Nürnberg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RW Lichtenhof Stein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Schanzer Ingolstadt 1</v>
      </c>
      <c r="AR83" s="357"/>
      <c r="AS83" s="356" t="str">
        <f>VLOOKUP(AS82,Schlüssel!$A$5:$K$14,2)</f>
        <v>SG DJK Rimpar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Dettelbach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25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25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25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Bowlinghaus Bamberg 1</v>
      </c>
      <c r="E113" s="357" t="str">
        <f t="shared" si="137"/>
        <v/>
      </c>
      <c r="F113" s="356" t="str">
        <f t="shared" si="137"/>
        <v>Bajuwaren München 1</v>
      </c>
      <c r="G113" s="357" t="str">
        <f t="shared" si="137"/>
        <v/>
      </c>
      <c r="H113" s="356" t="str">
        <f t="shared" si="137"/>
        <v>SG Rottendorf 1</v>
      </c>
      <c r="I113" s="357" t="str">
        <f t="shared" si="137"/>
        <v/>
      </c>
      <c r="J113" s="356" t="str">
        <f t="shared" si="137"/>
        <v>High Roller Rosenheim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Schanzer Ingolstadt 1</v>
      </c>
      <c r="O113" s="357" t="str">
        <f t="shared" si="136"/>
        <v/>
      </c>
      <c r="P113" s="356" t="str">
        <f t="shared" si="136"/>
        <v>RW Lichtenhof Stein 1</v>
      </c>
      <c r="Q113" s="357" t="str">
        <f t="shared" si="136"/>
        <v/>
      </c>
      <c r="R113" s="356" t="str">
        <f t="shared" si="136"/>
        <v>BC EMAX Unterföhring 2</v>
      </c>
      <c r="S113" s="357" t="str">
        <f t="shared" si="136"/>
        <v/>
      </c>
      <c r="T113" s="356" t="str">
        <f t="shared" si="136"/>
        <v>BK München 3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Bowlinghaus Bamberg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SG Rottendorf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RW Lichtenhof Stein 1</v>
      </c>
      <c r="AP113" s="357"/>
      <c r="AQ113" s="356" t="str">
        <f>VLOOKUP(AQ112,Schlüssel!$A$5:$K$14,2)</f>
        <v>BC EMAX Unterföhring 2</v>
      </c>
      <c r="AR113" s="357"/>
      <c r="AS113" s="356" t="str">
        <f>VLOOKUP(AS112,Schlüssel!$A$5:$K$14,2)</f>
        <v>BK München 3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Dettelbach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25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25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25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Bajuwaren München 1</v>
      </c>
      <c r="E143" s="357" t="str">
        <f t="shared" si="172"/>
        <v/>
      </c>
      <c r="F143" s="356" t="str">
        <f t="shared" si="172"/>
        <v>Schanzer Ingolstadt 1</v>
      </c>
      <c r="G143" s="357" t="str">
        <f t="shared" si="172"/>
        <v/>
      </c>
      <c r="H143" s="356" t="str">
        <f t="shared" si="172"/>
        <v>BC Comet Nürnberg</v>
      </c>
      <c r="I143" s="357" t="str">
        <f t="shared" si="172"/>
        <v/>
      </c>
      <c r="J143" s="356" t="str">
        <f t="shared" si="172"/>
        <v>BC EMAX Unterföhring 2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BK München 3</v>
      </c>
      <c r="O143" s="357" t="str">
        <f t="shared" si="171"/>
        <v/>
      </c>
      <c r="P143" s="356" t="str">
        <f t="shared" si="171"/>
        <v>SG DJK Rimpar</v>
      </c>
      <c r="Q143" s="357" t="str">
        <f t="shared" si="171"/>
        <v/>
      </c>
      <c r="R143" s="356" t="str">
        <f t="shared" si="171"/>
        <v>High Roller Rosenheim 1</v>
      </c>
      <c r="S143" s="357" t="str">
        <f t="shared" si="171"/>
        <v/>
      </c>
      <c r="T143" s="356" t="str">
        <f t="shared" si="171"/>
        <v>SG Rottendorf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Bajuwaren München 1</v>
      </c>
      <c r="AD143" s="357"/>
      <c r="AE143" s="356" t="str">
        <f>VLOOKUP(AE142,Schlüssel!$A$5:$K$14,2)</f>
        <v>Schanzer Ingolstadt 1</v>
      </c>
      <c r="AF143" s="357"/>
      <c r="AG143" s="356" t="str">
        <f>VLOOKUP(AG142,Schlüssel!$A$5:$K$14,2)</f>
        <v>BC Comet Nürnberg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BK München 3</v>
      </c>
      <c r="AN143" s="357"/>
      <c r="AO143" s="356" t="str">
        <f>VLOOKUP(AO142,Schlüssel!$A$5:$K$14,2)</f>
        <v>SG DJK Rimpar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Rottendorf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Dettelbach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25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25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25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BK München 3</v>
      </c>
      <c r="E173" s="357" t="str">
        <f t="shared" si="207"/>
        <v/>
      </c>
      <c r="F173" s="356" t="str">
        <f t="shared" si="207"/>
        <v>High Roller Rosenheim 1</v>
      </c>
      <c r="G173" s="357" t="str">
        <f t="shared" si="207"/>
        <v/>
      </c>
      <c r="H173" s="356" t="str">
        <f t="shared" si="207"/>
        <v>SG DJK Rimpar</v>
      </c>
      <c r="I173" s="357" t="str">
        <f t="shared" si="207"/>
        <v/>
      </c>
      <c r="J173" s="356" t="str">
        <f t="shared" si="207"/>
        <v>Bowlinghaus Bamberg 1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Schanzer Ingolstadt 1</v>
      </c>
      <c r="Q173" s="357" t="str">
        <f t="shared" si="206"/>
        <v/>
      </c>
      <c r="R173" s="356" t="str">
        <f t="shared" si="206"/>
        <v>BC Comet Nürnberg</v>
      </c>
      <c r="S173" s="357" t="str">
        <f t="shared" si="206"/>
        <v/>
      </c>
      <c r="T173" s="356" t="str">
        <f t="shared" si="206"/>
        <v>RW Lichtenhof Stein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SG DJK Rimpar</v>
      </c>
      <c r="AH173" s="357"/>
      <c r="AI173" s="356" t="str">
        <f>VLOOKUP(AI172,Schlüssel!$A$5:$K$14,2)</f>
        <v>Bowlinghaus Bamberg 1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Schanzer Ingolstadt 1</v>
      </c>
      <c r="AP173" s="357"/>
      <c r="AQ173" s="356" t="str">
        <f>VLOOKUP(AQ172,Schlüssel!$A$5:$K$14,2)</f>
        <v>BC Comet Nürnberg</v>
      </c>
      <c r="AR173" s="357"/>
      <c r="AS173" s="356" t="str">
        <f>VLOOKUP(AS172,Schlüssel!$A$5:$K$14,2)</f>
        <v>RW Lichtenhof Stein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Dettelbach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25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25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25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Comet Nürnberg</v>
      </c>
      <c r="E203" s="357" t="str">
        <f t="shared" si="242"/>
        <v/>
      </c>
      <c r="F203" s="356" t="str">
        <f t="shared" si="242"/>
        <v>RW Lichtenhof Stein 1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Bajuwaren München 1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SG DJK Rimpar</v>
      </c>
      <c r="O203" s="357" t="str">
        <f t="shared" si="241"/>
        <v/>
      </c>
      <c r="P203" s="356" t="str">
        <f t="shared" si="241"/>
        <v>SG Rottendorf 1</v>
      </c>
      <c r="Q203" s="357" t="str">
        <f t="shared" si="241"/>
        <v/>
      </c>
      <c r="R203" s="356" t="str">
        <f t="shared" si="241"/>
        <v>BK München 3</v>
      </c>
      <c r="S203" s="357" t="str">
        <f t="shared" si="241"/>
        <v/>
      </c>
      <c r="T203" s="356" t="str">
        <f t="shared" si="241"/>
        <v>BC EMAX Unterföhring 2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Comet Nürnberg</v>
      </c>
      <c r="AD203" s="357"/>
      <c r="AE203" s="356" t="str">
        <f>VLOOKUP(AE202,Schlüssel!$A$5:$K$14,2)</f>
        <v>RW Lichtenhof Stein 1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SG Rottendorf 1</v>
      </c>
      <c r="AP203" s="357"/>
      <c r="AQ203" s="356" t="str">
        <f>VLOOKUP(AQ202,Schlüssel!$A$5:$K$14,2)</f>
        <v>BK München 3</v>
      </c>
      <c r="AR203" s="357"/>
      <c r="AS203" s="356" t="str">
        <f>VLOOKUP(AS202,Schlüssel!$A$5:$K$14,2)</f>
        <v>BC EMAX Unterföhring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Dettelbach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25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25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25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High Roller Rosenheim 1</v>
      </c>
      <c r="E233" s="357" t="str">
        <f t="shared" si="277"/>
        <v/>
      </c>
      <c r="F233" s="356" t="str">
        <f t="shared" si="277"/>
        <v>BC Comet Nürnberg</v>
      </c>
      <c r="G233" s="357" t="str">
        <f t="shared" si="277"/>
        <v/>
      </c>
      <c r="H233" s="356" t="str">
        <f t="shared" si="277"/>
        <v>Bajuwaren München 1</v>
      </c>
      <c r="I233" s="357" t="str">
        <f t="shared" si="277"/>
        <v/>
      </c>
      <c r="J233" s="356" t="str">
        <f t="shared" si="277"/>
        <v>RW Lichtenhof Stein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Bowlinghaus Bamberg 1</v>
      </c>
      <c r="Q233" s="357" t="str">
        <f t="shared" si="276"/>
        <v/>
      </c>
      <c r="R233" s="356" t="str">
        <f t="shared" si="276"/>
        <v>SG DJK Rimpar</v>
      </c>
      <c r="S233" s="357" t="str">
        <f t="shared" si="276"/>
        <v/>
      </c>
      <c r="T233" s="356" t="str">
        <f t="shared" si="276"/>
        <v>Schanzer Ingolstadt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BC Comet Nürnberg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Bowlinghaus Bamberg 1</v>
      </c>
      <c r="AP233" s="357"/>
      <c r="AQ233" s="356" t="str">
        <f>VLOOKUP(AQ232,Schlüssel!$A$5:$K$14,2)</f>
        <v>SG DJK Rimpar</v>
      </c>
      <c r="AR233" s="357"/>
      <c r="AS233" s="356" t="str">
        <f>VLOOKUP(AS232,Schlüssel!$A$5:$K$14,2)</f>
        <v>Schanzer Ingolstadt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Dettelbach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25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25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25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SG DJK Rimpar</v>
      </c>
      <c r="E263" s="357" t="str">
        <f t="shared" si="312"/>
        <v/>
      </c>
      <c r="F263" s="356" t="str">
        <f t="shared" si="312"/>
        <v>BK München 3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SG Rottendorf 1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BC Comet Nürnberg</v>
      </c>
      <c r="O263" s="357" t="str">
        <f t="shared" si="311"/>
        <v/>
      </c>
      <c r="P263" s="356" t="str">
        <f t="shared" si="311"/>
        <v>BC EMAX Unterföhring 2</v>
      </c>
      <c r="Q263" s="357" t="str">
        <f t="shared" si="311"/>
        <v/>
      </c>
      <c r="R263" s="356" t="str">
        <f t="shared" si="311"/>
        <v>Bajuwaren München 1</v>
      </c>
      <c r="S263" s="357" t="str">
        <f t="shared" si="311"/>
        <v/>
      </c>
      <c r="T263" s="356" t="str">
        <f t="shared" si="311"/>
        <v>High Roller Rosenheim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SG DJK Rimpar</v>
      </c>
      <c r="AD263" s="357"/>
      <c r="AE263" s="356" t="str">
        <f>VLOOKUP(AE262,Schlüssel!$A$5:$K$14,2)</f>
        <v>BK München 3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SG Rottendorf 1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BC Comet Nürnberg</v>
      </c>
      <c r="AN263" s="357"/>
      <c r="AO263" s="356" t="str">
        <f>VLOOKUP(AO262,Schlüssel!$A$5:$K$14,2)</f>
        <v>BC EMAX Unterföhring 2</v>
      </c>
      <c r="AP263" s="357"/>
      <c r="AQ263" s="356" t="str">
        <f>VLOOKUP(AQ262,Schlüssel!$A$5:$K$14,2)</f>
        <v>Bajuwaren München 1</v>
      </c>
      <c r="AR263" s="357"/>
      <c r="AS263" s="356" t="str">
        <f>VLOOKUP(AS262,Schlüssel!$A$5:$K$14,2)</f>
        <v>High Roller Rosenheim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Dettelbach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25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25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25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BC EMAX Unterföhring 2</v>
      </c>
      <c r="E293" s="357" t="str">
        <f t="shared" si="347"/>
        <v/>
      </c>
      <c r="F293" s="356" t="str">
        <f t="shared" si="347"/>
        <v>SG Rottendorf 1</v>
      </c>
      <c r="G293" s="357" t="str">
        <f t="shared" si="347"/>
        <v/>
      </c>
      <c r="H293" s="356" t="str">
        <f t="shared" si="347"/>
        <v>BK München 3</v>
      </c>
      <c r="I293" s="357" t="str">
        <f t="shared" si="347"/>
        <v/>
      </c>
      <c r="J293" s="356" t="str">
        <f t="shared" si="347"/>
        <v>SG DJK Rimpar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Bajuwaren München 1</v>
      </c>
      <c r="O293" s="357" t="str">
        <f t="shared" si="346"/>
        <v/>
      </c>
      <c r="P293" s="356" t="str">
        <f t="shared" si="346"/>
        <v>BC Comet Nürnberg</v>
      </c>
      <c r="Q293" s="357" t="str">
        <f t="shared" si="346"/>
        <v/>
      </c>
      <c r="R293" s="356" t="str">
        <f t="shared" si="346"/>
        <v>RW Lichtenhof Stein 1</v>
      </c>
      <c r="S293" s="357" t="str">
        <f t="shared" si="346"/>
        <v/>
      </c>
      <c r="T293" s="356" t="str">
        <f t="shared" si="346"/>
        <v>Bowlinghaus Bamberg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Bajuwaren München 1</v>
      </c>
      <c r="AN293" s="357"/>
      <c r="AO293" s="356" t="str">
        <f>VLOOKUP(AO292,Schlüssel!$A$5:$K$14,2)</f>
        <v>BC Comet Nürnberg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Bowlinghaus Bamberg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+Erfassung6!AE2</f>
        <v>Dettelbach Extreme Bowlingarena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124</v>
      </c>
    </row>
    <row r="8" spans="1:31" ht="42" customHeight="1" thickBot="1" x14ac:dyDescent="0.25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25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25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25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25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25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25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25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25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2" t="str">
        <f>IFERROR(ROUND(INDEX(Erfassung6!BW:BW,MATCH(1,Erfassung6!BZ:BZ,0)),0),"")&amp;"  /  "&amp;ROUND(IFERROR(ROUND(INDEX(Erfassung6!BW:BW,MATCH(1,Erfassung6!BZ:BZ,0)),0),"")/9,2)</f>
        <v>0  /  0</v>
      </c>
      <c r="O24" s="382"/>
      <c r="P24" s="382"/>
    </row>
    <row r="25" spans="2:23" x14ac:dyDescent="0.2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75" x14ac:dyDescent="0.2"/>
  <cols>
    <col min="1" max="1" width="4.140625" customWidth="1"/>
    <col min="2" max="2" width="18.42578125" customWidth="1"/>
    <col min="3" max="14" width="8.7109375" customWidth="1"/>
    <col min="15" max="15" width="13.42578125" customWidth="1"/>
    <col min="16" max="16" width="9.42578125" customWidth="1"/>
    <col min="18" max="18" width="6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25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9" t="s">
        <v>1825</v>
      </c>
      <c r="N5" s="378"/>
      <c r="O5" s="377" t="s">
        <v>1799</v>
      </c>
      <c r="P5" s="378"/>
      <c r="Q5" s="385" t="s">
        <v>1818</v>
      </c>
    </row>
    <row r="6" spans="1:31" ht="13.5" thickBot="1" x14ac:dyDescent="0.25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25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25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25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25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25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25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25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25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25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25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7" width="11.42578125" hidden="1" customWidth="1"/>
    <col min="18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7746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39948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4694</v>
      </c>
      <c r="N2">
        <f>INDEX(SchnittGes5!N:N,MATCH(L2,SchnittGes5!L:L,0))+INDEX(Schnitt6!N:N,MATCH(L2,Schnitt6!L:L,0))</f>
        <v>22</v>
      </c>
      <c r="O2">
        <f t="shared" ref="O2:O11" si="0">IF(N2=0,0,M2/N2-ROW()/1000000000)</f>
        <v>213.36363636163637</v>
      </c>
      <c r="P2">
        <f t="shared" ref="P2:P33" si="1">RANK(O2,O:O)</f>
        <v>3</v>
      </c>
    </row>
    <row r="3" spans="1:16" x14ac:dyDescent="0.2">
      <c r="L3" s="227">
        <f>INDEX(Starter!A:A,ROW()-1)</f>
        <v>38687</v>
      </c>
      <c r="M3">
        <f>INDEX(SchnittGes5!M:M,MATCH(L3,SchnittGes5!L:L,0))+INDEX(Schnitt6!M:M,MATCH(L3,Schnitt6!L:L,0))</f>
        <v>5132</v>
      </c>
      <c r="N3">
        <f>INDEX(SchnittGes5!N:N,MATCH(L3,SchnittGes5!L:L,0))+INDEX(Schnitt6!N:N,MATCH(L3,Schnitt6!L:L,0))</f>
        <v>27</v>
      </c>
      <c r="O3">
        <f t="shared" si="0"/>
        <v>190.07407407107408</v>
      </c>
      <c r="P3">
        <f t="shared" si="1"/>
        <v>30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6289</v>
      </c>
      <c r="N4">
        <f>INDEX(SchnittGes5!N:N,MATCH(L4,SchnittGes5!L:L,0))+INDEX(Schnitt6!N:N,MATCH(L4,Schnitt6!L:L,0))</f>
        <v>31</v>
      </c>
      <c r="O4">
        <f t="shared" si="0"/>
        <v>202.8709677379355</v>
      </c>
      <c r="P4">
        <f t="shared" si="1"/>
        <v>12</v>
      </c>
    </row>
    <row r="5" spans="1:16" x14ac:dyDescent="0.2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893</v>
      </c>
      <c r="F5">
        <f t="shared" ref="F5:F36" si="4">IFERROR(INDEX(N:N,MATCH(A5,P:P,0)),"")</f>
        <v>4</v>
      </c>
      <c r="G5" s="137">
        <f t="shared" ref="G5:G36" si="5">IFERROR(INDEX(O:O,MATCH(A5,P:P,0)),"")</f>
        <v>223.24999993</v>
      </c>
      <c r="L5" s="227">
        <f>INDEX(Starter!A:A,ROW()-1)</f>
        <v>16301</v>
      </c>
      <c r="M5">
        <f>INDEX(SchnittGes5!M:M,MATCH(L5,SchnittGes5!L:L,0))+INDEX(Schnitt6!M:M,MATCH(L5,Schnitt6!L:L,0))</f>
        <v>4963</v>
      </c>
      <c r="N5">
        <f>INDEX(SchnittGes5!N:N,MATCH(L5,SchnittGes5!L:L,0))+INDEX(Schnitt6!N:N,MATCH(L5,Schnitt6!L:L,0))</f>
        <v>26</v>
      </c>
      <c r="O5">
        <f t="shared" si="0"/>
        <v>190.88461537961538</v>
      </c>
      <c r="P5">
        <f t="shared" si="1"/>
        <v>29</v>
      </c>
    </row>
    <row r="6" spans="1:16" x14ac:dyDescent="0.2">
      <c r="A6">
        <f t="shared" ref="A6:A37" si="6">IFERROR(IF(A5+1&gt;MAX(P:P)-1,"",A5+1),"")</f>
        <v>2</v>
      </c>
      <c r="B6">
        <f t="shared" si="2"/>
        <v>7734</v>
      </c>
      <c r="C6" t="str">
        <f>IFERROR(INDEX(Starter!B:B,MATCH(B6,Starter!A:A,0)),"")</f>
        <v>Schwarz, Jan</v>
      </c>
      <c r="D6" t="str">
        <f>IFERROR(INDEX(Starter!C:C,MATCH(B6,Starter!A:A,0)),"")</f>
        <v>Comet</v>
      </c>
      <c r="E6" s="102">
        <f t="shared" si="3"/>
        <v>871</v>
      </c>
      <c r="F6">
        <f t="shared" si="4"/>
        <v>4</v>
      </c>
      <c r="G6" s="137">
        <f t="shared" si="5"/>
        <v>217.74999997200001</v>
      </c>
      <c r="L6" s="227">
        <f>INDEX(Starter!A:A,ROW()-1)</f>
        <v>38411</v>
      </c>
      <c r="M6">
        <f>INDEX(SchnittGes5!M:M,MATCH(L6,SchnittGes5!L:L,0))+INDEX(Schnitt6!M:M,MATCH(L6,Schnitt6!L:L,0))</f>
        <v>3750</v>
      </c>
      <c r="N6">
        <f>INDEX(SchnittGes5!N:N,MATCH(L6,SchnittGes5!L:L,0))+INDEX(Schnitt6!N:N,MATCH(L6,Schnitt6!L:L,0))</f>
        <v>22</v>
      </c>
      <c r="O6">
        <f t="shared" si="0"/>
        <v>170.45454544854547</v>
      </c>
      <c r="P6">
        <f t="shared" si="1"/>
        <v>57</v>
      </c>
    </row>
    <row r="7" spans="1:16" x14ac:dyDescent="0.2">
      <c r="A7">
        <f t="shared" si="6"/>
        <v>3</v>
      </c>
      <c r="B7">
        <f t="shared" si="2"/>
        <v>16253</v>
      </c>
      <c r="C7" t="str">
        <f>IFERROR(INDEX(Starter!B:B,MATCH(B7,Starter!A:A,0)),"")</f>
        <v>Altenfeld, Marco</v>
      </c>
      <c r="D7" t="str">
        <f>IFERROR(INDEX(Starter!C:C,MATCH(B7,Starter!A:A,0)),"")</f>
        <v>DJK Rimpar</v>
      </c>
      <c r="E7" s="102">
        <f t="shared" si="3"/>
        <v>4694</v>
      </c>
      <c r="F7">
        <f t="shared" si="4"/>
        <v>22</v>
      </c>
      <c r="G7" s="137">
        <f t="shared" si="5"/>
        <v>213.36363636163637</v>
      </c>
      <c r="L7" s="227">
        <f>INDEX(Starter!A:A,ROW()-1)</f>
        <v>38361</v>
      </c>
      <c r="M7">
        <f>INDEX(SchnittGes5!M:M,MATCH(L7,SchnittGes5!L:L,0))+INDEX(Schnitt6!M:M,MATCH(L7,Schnitt6!L:L,0))</f>
        <v>5206</v>
      </c>
      <c r="N7">
        <f>INDEX(SchnittGes5!N:N,MATCH(L7,SchnittGes5!L:L,0))+INDEX(Schnitt6!N:N,MATCH(L7,Schnitt6!L:L,0))</f>
        <v>31</v>
      </c>
      <c r="O7">
        <f t="shared" si="0"/>
        <v>167.93548386396773</v>
      </c>
      <c r="P7">
        <f t="shared" si="1"/>
        <v>63</v>
      </c>
    </row>
    <row r="8" spans="1:16" x14ac:dyDescent="0.2">
      <c r="A8">
        <f t="shared" si="6"/>
        <v>4</v>
      </c>
      <c r="B8">
        <f t="shared" si="2"/>
        <v>7591</v>
      </c>
      <c r="C8" t="str">
        <f>IFERROR(INDEX(Starter!B:B,MATCH(B8,Starter!A:A,0)),"")</f>
        <v>Börding, Daniel</v>
      </c>
      <c r="D8" t="str">
        <f>IFERROR(INDEX(Starter!C:C,MATCH(B8,Starter!A:A,0)),"")</f>
        <v>BK München</v>
      </c>
      <c r="E8" s="102">
        <f t="shared" si="3"/>
        <v>4027</v>
      </c>
      <c r="F8">
        <f t="shared" si="4"/>
        <v>19</v>
      </c>
      <c r="G8" s="137">
        <f t="shared" si="5"/>
        <v>211.94736837405264</v>
      </c>
      <c r="L8" s="227">
        <f>INDEX(Starter!A:A,ROW()-1)</f>
        <v>38550</v>
      </c>
      <c r="M8">
        <f>INDEX(SchnittGes5!M:M,MATCH(L8,SchnittGes5!L:L,0))+INDEX(Schnitt6!M:M,MATCH(L8,Schnitt6!L:L,0))</f>
        <v>2312</v>
      </c>
      <c r="N8">
        <f>INDEX(SchnittGes5!N:N,MATCH(L8,SchnittGes5!L:L,0))+INDEX(Schnitt6!N:N,MATCH(L8,Schnitt6!L:L,0))</f>
        <v>13</v>
      </c>
      <c r="O8">
        <f t="shared" si="0"/>
        <v>177.84615383815384</v>
      </c>
      <c r="P8">
        <f t="shared" si="1"/>
        <v>45</v>
      </c>
    </row>
    <row r="9" spans="1:16" x14ac:dyDescent="0.2">
      <c r="A9">
        <f t="shared" si="6"/>
        <v>5</v>
      </c>
      <c r="B9">
        <f t="shared" si="2"/>
        <v>7885</v>
      </c>
      <c r="C9" t="str">
        <f>IFERROR(INDEX(Starter!B:B,MATCH(B9,Starter!A:A,0)),"")</f>
        <v>Hinterwimmer, Sebastian</v>
      </c>
      <c r="D9" t="str">
        <f>IFERROR(INDEX(Starter!C:C,MATCH(B9,Starter!A:A,0)),"")</f>
        <v>BK München</v>
      </c>
      <c r="E9" s="102">
        <f t="shared" si="3"/>
        <v>3599</v>
      </c>
      <c r="F9">
        <f t="shared" si="4"/>
        <v>17</v>
      </c>
      <c r="G9" s="137">
        <f t="shared" si="5"/>
        <v>211.7058823359412</v>
      </c>
      <c r="L9" s="227">
        <f>INDEX(Starter!A:A,ROW()-1)</f>
        <v>7348</v>
      </c>
      <c r="M9">
        <f>INDEX(SchnittGes5!M:M,MATCH(L9,SchnittGes5!L:L,0))+INDEX(Schnitt6!M:M,MATCH(L9,Schnitt6!L:L,0))</f>
        <v>6120</v>
      </c>
      <c r="N9">
        <f>INDEX(SchnittGes5!N:N,MATCH(L9,SchnittGes5!L:L,0))+INDEX(Schnitt6!N:N,MATCH(L9,Schnitt6!L:L,0))</f>
        <v>31</v>
      </c>
      <c r="O9">
        <f t="shared" si="0"/>
        <v>197.41935482970968</v>
      </c>
      <c r="P9">
        <f t="shared" si="1"/>
        <v>21</v>
      </c>
    </row>
    <row r="10" spans="1:16" x14ac:dyDescent="0.2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INDEX(SchnittGes5!M:M,MATCH(L10,SchnittGes5!L:L,0))+INDEX(Schnitt6!M:M,MATCH(L10,Schnitt6!L:L,0))</f>
        <v>4508</v>
      </c>
      <c r="N10">
        <f>INDEX(SchnittGes5!N:N,MATCH(L10,SchnittGes5!L:L,0))+INDEX(Schnitt6!N:N,MATCH(L10,Schnitt6!L:L,0))</f>
        <v>24</v>
      </c>
      <c r="O10">
        <f t="shared" si="0"/>
        <v>187.83333332333333</v>
      </c>
      <c r="P10">
        <f t="shared" si="1"/>
        <v>34</v>
      </c>
    </row>
    <row r="11" spans="1:16" x14ac:dyDescent="0.2">
      <c r="A11">
        <f t="shared" si="6"/>
        <v>7</v>
      </c>
      <c r="B11">
        <f t="shared" si="2"/>
        <v>16243</v>
      </c>
      <c r="C11" t="str">
        <f>IFERROR(INDEX(Starter!B:B,MATCH(B11,Starter!A:A,0)),"")</f>
        <v>Glatzer, Daniel</v>
      </c>
      <c r="D11" t="str">
        <f>IFERROR(INDEX(Starter!C:C,MATCH(B11,Starter!A:A,0)),"")</f>
        <v>Comet</v>
      </c>
      <c r="E11" s="102">
        <f t="shared" si="3"/>
        <v>3791</v>
      </c>
      <c r="F11">
        <f t="shared" si="4"/>
        <v>18</v>
      </c>
      <c r="G11" s="137">
        <f t="shared" si="5"/>
        <v>210.61111108511111</v>
      </c>
      <c r="L11" s="227">
        <f>INDEX(Starter!A:A,ROW()-1)</f>
        <v>16352</v>
      </c>
      <c r="M11">
        <f>INDEX(SchnittGes5!M:M,MATCH(L11,SchnittGes5!L:L,0))+INDEX(Schnitt6!M:M,MATCH(L11,Schnitt6!L:L,0))</f>
        <v>1197</v>
      </c>
      <c r="N11">
        <f>INDEX(SchnittGes5!N:N,MATCH(L11,SchnittGes5!L:L,0))+INDEX(Schnitt6!N:N,MATCH(L11,Schnitt6!L:L,0))</f>
        <v>7</v>
      </c>
      <c r="O11">
        <f t="shared" si="0"/>
        <v>170.999999989</v>
      </c>
      <c r="P11">
        <f t="shared" si="1"/>
        <v>55</v>
      </c>
    </row>
    <row r="12" spans="1:16" x14ac:dyDescent="0.2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4824</v>
      </c>
      <c r="F12">
        <f t="shared" si="4"/>
        <v>23</v>
      </c>
      <c r="G12" s="137">
        <f t="shared" si="5"/>
        <v>209.73913039778259</v>
      </c>
      <c r="L12" s="227">
        <f>INDEX(Starter!A:A,ROW()-1)</f>
        <v>16495</v>
      </c>
      <c r="M12">
        <f>INDEX(SchnittGes5!M:M,MATCH(L12,SchnittGes5!L:L,0))+INDEX(Schnitt6!M:M,MATCH(L12,Schnitt6!L:L,0))</f>
        <v>5530</v>
      </c>
      <c r="N12">
        <f>INDEX(SchnittGes5!N:N,MATCH(L12,SchnittGes5!L:L,0))+INDEX(Schnitt6!N:N,MATCH(L12,Schnitt6!L:L,0))</f>
        <v>30</v>
      </c>
      <c r="O12">
        <f t="shared" ref="O12:O75" si="7">IF(N12=0,0,M12/N12-ROW()/1000000000)</f>
        <v>184.33333332133336</v>
      </c>
      <c r="P12">
        <f t="shared" si="1"/>
        <v>37</v>
      </c>
    </row>
    <row r="13" spans="1:16" x14ac:dyDescent="0.2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6459</v>
      </c>
      <c r="F13">
        <f t="shared" si="4"/>
        <v>31</v>
      </c>
      <c r="G13" s="137">
        <f t="shared" si="5"/>
        <v>208.3548386916774</v>
      </c>
      <c r="L13" s="227">
        <f>INDEX(Starter!A:A,ROW()-1)</f>
        <v>16945</v>
      </c>
      <c r="M13">
        <f>INDEX(SchnittGes5!M:M,MATCH(L13,SchnittGes5!L:L,0))+INDEX(Schnitt6!M:M,MATCH(L13,Schnitt6!L:L,0))</f>
        <v>6129</v>
      </c>
      <c r="N13">
        <f>INDEX(SchnittGes5!N:N,MATCH(L13,SchnittGes5!L:L,0))+INDEX(Schnitt6!N:N,MATCH(L13,Schnitt6!L:L,0))</f>
        <v>31</v>
      </c>
      <c r="O13">
        <f t="shared" si="7"/>
        <v>197.70967740635484</v>
      </c>
      <c r="P13">
        <f t="shared" si="1"/>
        <v>20</v>
      </c>
    </row>
    <row r="14" spans="1:16" x14ac:dyDescent="0.2">
      <c r="A14">
        <f t="shared" si="6"/>
        <v>10</v>
      </c>
      <c r="B14">
        <f t="shared" si="2"/>
        <v>7724</v>
      </c>
      <c r="C14" t="str">
        <f>IFERROR(INDEX(Starter!B:B,MATCH(B14,Starter!A:A,0)),"")</f>
        <v>Schlick, Christian</v>
      </c>
      <c r="D14" t="str">
        <f>IFERROR(INDEX(Starter!C:C,MATCH(B14,Starter!A:A,0)),"")</f>
        <v>Comet</v>
      </c>
      <c r="E14" s="102">
        <f t="shared" si="3"/>
        <v>4491</v>
      </c>
      <c r="F14">
        <f t="shared" si="4"/>
        <v>22</v>
      </c>
      <c r="G14" s="137">
        <f t="shared" si="5"/>
        <v>204.13636360736362</v>
      </c>
      <c r="L14" s="227">
        <f>INDEX(Starter!A:A,ROW()-1)</f>
        <v>7867</v>
      </c>
      <c r="M14">
        <f>INDEX(SchnittGes5!M:M,MATCH(L14,SchnittGes5!L:L,0))+INDEX(Schnitt6!M:M,MATCH(L14,Schnitt6!L:L,0))</f>
        <v>1422</v>
      </c>
      <c r="N14">
        <f>INDEX(SchnittGes5!N:N,MATCH(L14,SchnittGes5!L:L,0))+INDEX(Schnitt6!N:N,MATCH(L14,Schnitt6!L:L,0))</f>
        <v>8</v>
      </c>
      <c r="O14">
        <f t="shared" si="7"/>
        <v>177.74999998600001</v>
      </c>
      <c r="P14">
        <f t="shared" si="1"/>
        <v>46</v>
      </c>
    </row>
    <row r="15" spans="1:16" x14ac:dyDescent="0.2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INDEX(SchnittGes5!M:M,MATCH(L15,SchnittGes5!L:L,0))+INDEX(Schnitt6!M:M,MATCH(L15,Schnitt6!L:L,0))</f>
        <v>3840</v>
      </c>
      <c r="N15">
        <f>INDEX(SchnittGes5!N:N,MATCH(L15,SchnittGes5!L:L,0))+INDEX(Schnitt6!N:N,MATCH(L15,Schnitt6!L:L,0))</f>
        <v>21</v>
      </c>
      <c r="O15">
        <f t="shared" si="7"/>
        <v>182.85714284214285</v>
      </c>
      <c r="P15">
        <f t="shared" si="1"/>
        <v>41</v>
      </c>
    </row>
    <row r="16" spans="1:16" x14ac:dyDescent="0.2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6289</v>
      </c>
      <c r="F16">
        <f t="shared" si="4"/>
        <v>31</v>
      </c>
      <c r="G16" s="137">
        <f t="shared" si="5"/>
        <v>202.8709677379355</v>
      </c>
      <c r="L16" s="227">
        <f>INDEX(Starter!A:A,ROW()-1)</f>
        <v>16912</v>
      </c>
      <c r="M16">
        <f>INDEX(SchnittGes5!M:M,MATCH(L16,SchnittGes5!L:L,0))+INDEX(Schnitt6!M:M,MATCH(L16,Schnitt6!L:L,0))</f>
        <v>4680</v>
      </c>
      <c r="N16">
        <f>INDEX(SchnittGes5!N:N,MATCH(L16,SchnittGes5!L:L,0))+INDEX(Schnitt6!N:N,MATCH(L16,Schnitt6!L:L,0))</f>
        <v>23</v>
      </c>
      <c r="O16">
        <f t="shared" si="7"/>
        <v>203.47826085356522</v>
      </c>
      <c r="P16">
        <f t="shared" si="1"/>
        <v>11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5883</v>
      </c>
      <c r="F17">
        <f t="shared" si="4"/>
        <v>29</v>
      </c>
      <c r="G17" s="137">
        <f t="shared" si="5"/>
        <v>202.86206890951723</v>
      </c>
      <c r="L17" s="227">
        <f>INDEX(Starter!A:A,ROW()-1)</f>
        <v>7885</v>
      </c>
      <c r="M17">
        <f>INDEX(SchnittGes5!M:M,MATCH(L17,SchnittGes5!L:L,0))+INDEX(Schnitt6!M:M,MATCH(L17,Schnitt6!L:L,0))</f>
        <v>3599</v>
      </c>
      <c r="N17">
        <f>INDEX(SchnittGes5!N:N,MATCH(L17,SchnittGes5!L:L,0))+INDEX(Schnitt6!N:N,MATCH(L17,Schnitt6!L:L,0))</f>
        <v>17</v>
      </c>
      <c r="O17">
        <f t="shared" si="7"/>
        <v>211.7058823359412</v>
      </c>
      <c r="P17">
        <f t="shared" si="1"/>
        <v>5</v>
      </c>
    </row>
    <row r="18" spans="1:16" x14ac:dyDescent="0.2">
      <c r="A18">
        <f t="shared" si="6"/>
        <v>14</v>
      </c>
      <c r="B18">
        <f t="shared" si="2"/>
        <v>7416</v>
      </c>
      <c r="C18" t="str">
        <f>IFERROR(INDEX(Starter!B:B,MATCH(B18,Starter!A:A,0)),"")</f>
        <v>Reichert, Ralph</v>
      </c>
      <c r="D18" t="str">
        <f>IFERROR(INDEX(Starter!C:C,MATCH(B18,Starter!A:A,0)),"")</f>
        <v>BC Bajuwaren 1976 München</v>
      </c>
      <c r="E18" s="102">
        <f t="shared" si="3"/>
        <v>6287</v>
      </c>
      <c r="F18">
        <f t="shared" si="4"/>
        <v>31</v>
      </c>
      <c r="G18" s="137">
        <f t="shared" si="5"/>
        <v>202.80645159190323</v>
      </c>
      <c r="L18" s="227">
        <f>INDEX(Starter!A:A,ROW()-1)</f>
        <v>7408</v>
      </c>
      <c r="M18">
        <f>INDEX(SchnittGes5!M:M,MATCH(L18,SchnittGes5!L:L,0))+INDEX(Schnitt6!M:M,MATCH(L18,Schnitt6!L:L,0))</f>
        <v>6459</v>
      </c>
      <c r="N18">
        <f>INDEX(SchnittGes5!N:N,MATCH(L18,SchnittGes5!L:L,0))+INDEX(Schnitt6!N:N,MATCH(L18,Schnitt6!L:L,0))</f>
        <v>31</v>
      </c>
      <c r="O18">
        <f t="shared" si="7"/>
        <v>208.3548386916774</v>
      </c>
      <c r="P18">
        <f t="shared" si="1"/>
        <v>9</v>
      </c>
    </row>
    <row r="19" spans="1:16" x14ac:dyDescent="0.2">
      <c r="A19">
        <f t="shared" si="6"/>
        <v>15</v>
      </c>
      <c r="B19">
        <f t="shared" si="2"/>
        <v>7102</v>
      </c>
      <c r="C19" t="str">
        <f>IFERROR(INDEX(Starter!B:B,MATCH(B19,Starter!A:A,0)),"")</f>
        <v>Schick, Andreas</v>
      </c>
      <c r="D19" t="str">
        <f>IFERROR(INDEX(Starter!C:C,MATCH(B19,Starter!A:A,0)),"")</f>
        <v>Comet</v>
      </c>
      <c r="E19" s="102">
        <f t="shared" si="3"/>
        <v>3599</v>
      </c>
      <c r="F19">
        <f t="shared" si="4"/>
        <v>18</v>
      </c>
      <c r="G19" s="137">
        <f t="shared" si="5"/>
        <v>199.94444441344444</v>
      </c>
      <c r="L19" s="227">
        <f>INDEX(Starter!A:A,ROW()-1)</f>
        <v>16762</v>
      </c>
      <c r="M19">
        <f>INDEX(SchnittGes5!M:M,MATCH(L19,SchnittGes5!L:L,0))+INDEX(Schnitt6!M:M,MATCH(L19,Schnitt6!L:L,0))</f>
        <v>3530</v>
      </c>
      <c r="N19">
        <f>INDEX(SchnittGes5!N:N,MATCH(L19,SchnittGes5!L:L,0))+INDEX(Schnitt6!N:N,MATCH(L19,Schnitt6!L:L,0))</f>
        <v>20</v>
      </c>
      <c r="O19">
        <f t="shared" si="7"/>
        <v>176.499999981</v>
      </c>
      <c r="P19">
        <f t="shared" si="1"/>
        <v>49</v>
      </c>
    </row>
    <row r="20" spans="1:16" x14ac:dyDescent="0.2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INDEX(SchnittGes5!M:M,MATCH(L20,SchnittGes5!L:L,0))+INDEX(Schnitt6!M:M,MATCH(L20,Schnitt6!L:L,0))</f>
        <v>4661</v>
      </c>
      <c r="N20">
        <f>INDEX(SchnittGes5!N:N,MATCH(L20,SchnittGes5!L:L,0))+INDEX(Schnitt6!N:N,MATCH(L20,Schnitt6!L:L,0))</f>
        <v>25</v>
      </c>
      <c r="O20">
        <f t="shared" si="7"/>
        <v>186.43999998000001</v>
      </c>
      <c r="P20">
        <f t="shared" si="1"/>
        <v>36</v>
      </c>
    </row>
    <row r="21" spans="1:16" x14ac:dyDescent="0.2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3580</v>
      </c>
      <c r="F21">
        <f t="shared" si="4"/>
        <v>18</v>
      </c>
      <c r="G21" s="137">
        <f t="shared" si="5"/>
        <v>198.88888883488889</v>
      </c>
      <c r="L21" s="227">
        <f>INDEX(Starter!A:A,ROW()-1)</f>
        <v>7416</v>
      </c>
      <c r="M21">
        <f>INDEX(SchnittGes5!M:M,MATCH(L21,SchnittGes5!L:L,0))+INDEX(Schnitt6!M:M,MATCH(L21,Schnitt6!L:L,0))</f>
        <v>6287</v>
      </c>
      <c r="N21">
        <f>INDEX(SchnittGes5!N:N,MATCH(L21,SchnittGes5!L:L,0))+INDEX(Schnitt6!N:N,MATCH(L21,Schnitt6!L:L,0))</f>
        <v>31</v>
      </c>
      <c r="O21">
        <f t="shared" si="7"/>
        <v>202.80645159190323</v>
      </c>
      <c r="P21">
        <f t="shared" si="1"/>
        <v>14</v>
      </c>
    </row>
    <row r="22" spans="1:16" x14ac:dyDescent="0.2">
      <c r="A22">
        <f t="shared" si="6"/>
        <v>18</v>
      </c>
      <c r="B22">
        <f t="shared" si="2"/>
        <v>16896</v>
      </c>
      <c r="C22" t="str">
        <f>IFERROR(INDEX(Starter!B:B,MATCH(B22,Starter!A:A,0)),"")</f>
        <v>Mittelmaier, Andreas</v>
      </c>
      <c r="D22" t="str">
        <f>IFERROR(INDEX(Starter!C:C,MATCH(B22,Starter!A:A,0)),"")</f>
        <v>Comet</v>
      </c>
      <c r="E22" s="102">
        <f t="shared" si="3"/>
        <v>4367</v>
      </c>
      <c r="F22">
        <f t="shared" si="4"/>
        <v>22</v>
      </c>
      <c r="G22" s="137">
        <f t="shared" si="5"/>
        <v>198.49999997</v>
      </c>
      <c r="L22" s="227">
        <f>INDEX(Starter!A:A,ROW()-1)</f>
        <v>7425</v>
      </c>
      <c r="M22">
        <f>INDEX(SchnittGes5!M:M,MATCH(L22,SchnittGes5!L:L,0))+INDEX(Schnitt6!M:M,MATCH(L22,Schnitt6!L:L,0))</f>
        <v>661</v>
      </c>
      <c r="N22">
        <f>INDEX(SchnittGes5!N:N,MATCH(L22,SchnittGes5!L:L,0))+INDEX(Schnitt6!N:N,MATCH(L22,Schnitt6!L:L,0))</f>
        <v>4</v>
      </c>
      <c r="O22">
        <f t="shared" si="7"/>
        <v>165.24999997800001</v>
      </c>
      <c r="P22">
        <f t="shared" si="1"/>
        <v>65</v>
      </c>
    </row>
    <row r="23" spans="1:16" x14ac:dyDescent="0.2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6130</v>
      </c>
      <c r="F23">
        <f t="shared" si="4"/>
        <v>31</v>
      </c>
      <c r="G23" s="137">
        <f t="shared" si="5"/>
        <v>197.74193545687098</v>
      </c>
      <c r="L23" s="227">
        <f>INDEX(Starter!A:A,ROW()-1)</f>
        <v>25297</v>
      </c>
      <c r="M23">
        <f>INDEX(SchnittGes5!M:M,MATCH(L23,SchnittGes5!L:L,0))+INDEX(Schnitt6!M:M,MATCH(L23,Schnitt6!L:L,0))</f>
        <v>2675</v>
      </c>
      <c r="N23">
        <f>INDEX(SchnittGes5!N:N,MATCH(L23,SchnittGes5!L:L,0))+INDEX(Schnitt6!N:N,MATCH(L23,Schnitt6!L:L,0))</f>
        <v>16</v>
      </c>
      <c r="O23">
        <f t="shared" si="7"/>
        <v>167.18749997699999</v>
      </c>
      <c r="P23">
        <f t="shared" si="1"/>
        <v>64</v>
      </c>
    </row>
    <row r="24" spans="1:16" x14ac:dyDescent="0.2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6129</v>
      </c>
      <c r="F24">
        <f t="shared" si="4"/>
        <v>31</v>
      </c>
      <c r="G24" s="137">
        <f t="shared" si="5"/>
        <v>197.70967740635484</v>
      </c>
      <c r="L24" s="227">
        <f>INDEX(Starter!A:A,ROW()-1)</f>
        <v>16888</v>
      </c>
      <c r="M24">
        <f>INDEX(SchnittGes5!M:M,MATCH(L24,SchnittGes5!L:L,0))+INDEX(Schnitt6!M:M,MATCH(L24,Schnitt6!L:L,0))</f>
        <v>4853</v>
      </c>
      <c r="N24">
        <f>INDEX(SchnittGes5!N:N,MATCH(L24,SchnittGes5!L:L,0))+INDEX(Schnitt6!N:N,MATCH(L24,Schnitt6!L:L,0))</f>
        <v>25</v>
      </c>
      <c r="O24">
        <f t="shared" si="7"/>
        <v>194.119999976</v>
      </c>
      <c r="P24">
        <f t="shared" si="1"/>
        <v>27</v>
      </c>
    </row>
    <row r="25" spans="1:16" x14ac:dyDescent="0.2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6120</v>
      </c>
      <c r="F25">
        <f t="shared" si="4"/>
        <v>31</v>
      </c>
      <c r="G25" s="137">
        <f t="shared" si="5"/>
        <v>197.41935482970968</v>
      </c>
      <c r="L25" s="227">
        <f>INDEX(Starter!A:A,ROW()-1)</f>
        <v>38092</v>
      </c>
      <c r="M25">
        <f>INDEX(SchnittGes5!M:M,MATCH(L25,SchnittGes5!L:L,0))+INDEX(Schnitt6!M:M,MATCH(L25,Schnitt6!L:L,0))</f>
        <v>5314</v>
      </c>
      <c r="N25">
        <f>INDEX(SchnittGes5!N:N,MATCH(L25,SchnittGes5!L:L,0))+INDEX(Schnitt6!N:N,MATCH(L25,Schnitt6!L:L,0))</f>
        <v>29</v>
      </c>
      <c r="O25">
        <f t="shared" si="7"/>
        <v>183.24137928534483</v>
      </c>
      <c r="P25">
        <f t="shared" si="1"/>
        <v>40</v>
      </c>
    </row>
    <row r="26" spans="1:16" x14ac:dyDescent="0.2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3933</v>
      </c>
      <c r="F26">
        <f t="shared" si="4"/>
        <v>20</v>
      </c>
      <c r="G26" s="137">
        <f t="shared" si="5"/>
        <v>196.64999994500002</v>
      </c>
      <c r="L26" s="227">
        <f>INDEX(Starter!A:A,ROW()-1)</f>
        <v>16243</v>
      </c>
      <c r="M26">
        <f>INDEX(SchnittGes5!M:M,MATCH(L26,SchnittGes5!L:L,0))+INDEX(Schnitt6!M:M,MATCH(L26,Schnitt6!L:L,0))</f>
        <v>3791</v>
      </c>
      <c r="N26">
        <f>INDEX(SchnittGes5!N:N,MATCH(L26,SchnittGes5!L:L,0))+INDEX(Schnitt6!N:N,MATCH(L26,Schnitt6!L:L,0))</f>
        <v>18</v>
      </c>
      <c r="O26">
        <f t="shared" si="7"/>
        <v>210.61111108511111</v>
      </c>
      <c r="P26">
        <f t="shared" si="1"/>
        <v>7</v>
      </c>
    </row>
    <row r="27" spans="1:16" x14ac:dyDescent="0.2">
      <c r="A27">
        <f t="shared" si="6"/>
        <v>23</v>
      </c>
      <c r="B27">
        <f t="shared" si="2"/>
        <v>38041</v>
      </c>
      <c r="C27" t="str">
        <f>IFERROR(INDEX(Starter!B:B,MATCH(B27,Starter!A:A,0)),"")</f>
        <v>Röhlig, Jörg</v>
      </c>
      <c r="D27" t="str">
        <f>IFERROR(INDEX(Starter!C:C,MATCH(B27,Starter!A:A,0)),"")</f>
        <v>BC Bamberger Bowlinghaus</v>
      </c>
      <c r="E27" s="102">
        <f t="shared" si="3"/>
        <v>3342</v>
      </c>
      <c r="F27">
        <f t="shared" si="4"/>
        <v>17</v>
      </c>
      <c r="G27" s="137">
        <f t="shared" si="5"/>
        <v>196.58823525611766</v>
      </c>
      <c r="L27" s="227">
        <f>INDEX(Starter!A:A,ROW()-1)</f>
        <v>7725</v>
      </c>
      <c r="M27">
        <f>INDEX(SchnittGes5!M:M,MATCH(L27,SchnittGes5!L:L,0))+INDEX(Schnitt6!M:M,MATCH(L27,Schnitt6!L:L,0))</f>
        <v>6130</v>
      </c>
      <c r="N27">
        <f>INDEX(SchnittGes5!N:N,MATCH(L27,SchnittGes5!L:L,0))+INDEX(Schnitt6!N:N,MATCH(L27,Schnitt6!L:L,0))</f>
        <v>31</v>
      </c>
      <c r="O27">
        <f t="shared" si="7"/>
        <v>197.74193545687098</v>
      </c>
      <c r="P27">
        <f t="shared" si="1"/>
        <v>19</v>
      </c>
    </row>
    <row r="28" spans="1:16" x14ac:dyDescent="0.2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INDEX(SchnittGes5!M:M,MATCH(L28,SchnittGes5!L:L,0))+INDEX(Schnitt6!M:M,MATCH(L28,Schnitt6!L:L,0))</f>
        <v>871</v>
      </c>
      <c r="N28">
        <f>INDEX(SchnittGes5!N:N,MATCH(L28,SchnittGes5!L:L,0))+INDEX(Schnitt6!N:N,MATCH(L28,Schnitt6!L:L,0))</f>
        <v>4</v>
      </c>
      <c r="O28">
        <f t="shared" si="7"/>
        <v>217.74999997200001</v>
      </c>
      <c r="P28">
        <f t="shared" si="1"/>
        <v>2</v>
      </c>
    </row>
    <row r="29" spans="1:16" x14ac:dyDescent="0.2">
      <c r="A29">
        <f t="shared" si="6"/>
        <v>25</v>
      </c>
      <c r="B29">
        <f t="shared" si="2"/>
        <v>7937</v>
      </c>
      <c r="C29" t="str">
        <f>IFERROR(INDEX(Starter!B:B,MATCH(B29,Starter!A:A,0)),"")</f>
        <v>Birkner, Jochen</v>
      </c>
      <c r="D29" t="str">
        <f>IFERROR(INDEX(Starter!C:C,MATCH(B29,Starter!A:A,0)),"")</f>
        <v>BF Rot-Weiß Lichtenhof 69</v>
      </c>
      <c r="E29" s="102">
        <f t="shared" si="3"/>
        <v>6032</v>
      </c>
      <c r="F29">
        <f t="shared" si="4"/>
        <v>31</v>
      </c>
      <c r="G29" s="137">
        <f t="shared" si="5"/>
        <v>194.58064512029034</v>
      </c>
      <c r="L29" s="227">
        <f>INDEX(Starter!A:A,ROW()-1)</f>
        <v>7724</v>
      </c>
      <c r="M29">
        <f>INDEX(SchnittGes5!M:M,MATCH(L29,SchnittGes5!L:L,0))+INDEX(Schnitt6!M:M,MATCH(L29,Schnitt6!L:L,0))</f>
        <v>4491</v>
      </c>
      <c r="N29">
        <f>INDEX(SchnittGes5!N:N,MATCH(L29,SchnittGes5!L:L,0))+INDEX(Schnitt6!N:N,MATCH(L29,Schnitt6!L:L,0))</f>
        <v>22</v>
      </c>
      <c r="O29">
        <f t="shared" si="7"/>
        <v>204.13636360736362</v>
      </c>
      <c r="P29">
        <f t="shared" si="1"/>
        <v>10</v>
      </c>
    </row>
    <row r="30" spans="1:16" x14ac:dyDescent="0.2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4367</v>
      </c>
      <c r="N30">
        <f>INDEX(SchnittGes5!N:N,MATCH(L30,SchnittGes5!L:L,0))+INDEX(Schnitt6!N:N,MATCH(L30,Schnitt6!L:L,0))</f>
        <v>22</v>
      </c>
      <c r="O30">
        <f t="shared" si="7"/>
        <v>198.49999997</v>
      </c>
      <c r="P30">
        <f t="shared" si="1"/>
        <v>18</v>
      </c>
    </row>
    <row r="31" spans="1:16" x14ac:dyDescent="0.2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4853</v>
      </c>
      <c r="F31">
        <f t="shared" si="4"/>
        <v>25</v>
      </c>
      <c r="G31" s="137">
        <f t="shared" si="5"/>
        <v>194.119999976</v>
      </c>
      <c r="L31" s="227">
        <f>INDEX(Starter!A:A,ROW()-1)</f>
        <v>7102</v>
      </c>
      <c r="M31">
        <f>INDEX(SchnittGes5!M:M,MATCH(L31,SchnittGes5!L:L,0))+INDEX(Schnitt6!M:M,MATCH(L31,Schnitt6!L:L,0))</f>
        <v>3599</v>
      </c>
      <c r="N31">
        <f>INDEX(SchnittGes5!N:N,MATCH(L31,SchnittGes5!L:L,0))+INDEX(Schnitt6!N:N,MATCH(L31,Schnitt6!L:L,0))</f>
        <v>18</v>
      </c>
      <c r="O31">
        <f t="shared" si="7"/>
        <v>199.94444441344444</v>
      </c>
      <c r="P31">
        <f t="shared" si="1"/>
        <v>15</v>
      </c>
    </row>
    <row r="32" spans="1:16" x14ac:dyDescent="0.2">
      <c r="A32">
        <f t="shared" si="6"/>
        <v>28</v>
      </c>
      <c r="B32">
        <f t="shared" si="2"/>
        <v>16251</v>
      </c>
      <c r="C32" t="str">
        <f>IFERROR(INDEX(Starter!B:B,MATCH(B32,Starter!A:A,0)),"")</f>
        <v>Renner, Alexander</v>
      </c>
      <c r="D32" t="str">
        <f>IFERROR(INDEX(Starter!C:C,MATCH(B32,Starter!A:A,0)),"")</f>
        <v>BC Bamberger Bowlinghaus</v>
      </c>
      <c r="E32" s="102">
        <f t="shared" si="3"/>
        <v>1342</v>
      </c>
      <c r="F32">
        <f t="shared" si="4"/>
        <v>7</v>
      </c>
      <c r="G32" s="137">
        <f t="shared" si="5"/>
        <v>191.71428564728572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62</v>
      </c>
    </row>
    <row r="33" spans="1:16" x14ac:dyDescent="0.2">
      <c r="A33">
        <f t="shared" si="6"/>
        <v>29</v>
      </c>
      <c r="B33">
        <f t="shared" si="2"/>
        <v>16301</v>
      </c>
      <c r="C33" t="str">
        <f>IFERROR(INDEX(Starter!B:B,MATCH(B33,Starter!A:A,0)),"")</f>
        <v>Werder, Jan-Uwe</v>
      </c>
      <c r="D33" t="str">
        <f>IFERROR(INDEX(Starter!C:C,MATCH(B33,Starter!A:A,0)),"")</f>
        <v>DJK Rimpar</v>
      </c>
      <c r="E33" s="102">
        <f t="shared" si="3"/>
        <v>4963</v>
      </c>
      <c r="F33">
        <f t="shared" si="4"/>
        <v>26</v>
      </c>
      <c r="G33" s="137">
        <f t="shared" si="5"/>
        <v>190.88461537961538</v>
      </c>
      <c r="L33" s="227">
        <f>INDEX(Starter!A:A,ROW()-1)</f>
        <v>27134</v>
      </c>
      <c r="M33">
        <f>INDEX(SchnittGes5!M:M,MATCH(L33,SchnittGes5!L:L,0))+INDEX(Schnitt6!M:M,MATCH(L33,Schnitt6!L:L,0))</f>
        <v>3542</v>
      </c>
      <c r="N33">
        <f>INDEX(SchnittGes5!N:N,MATCH(L33,SchnittGes5!L:L,0))+INDEX(Schnitt6!N:N,MATCH(L33,Schnitt6!L:L,0))</f>
        <v>20</v>
      </c>
      <c r="O33">
        <f t="shared" si="7"/>
        <v>177.099999967</v>
      </c>
      <c r="P33">
        <f t="shared" si="1"/>
        <v>47</v>
      </c>
    </row>
    <row r="34" spans="1:16" x14ac:dyDescent="0.2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5132</v>
      </c>
      <c r="F34">
        <f t="shared" si="4"/>
        <v>27</v>
      </c>
      <c r="G34" s="137">
        <f t="shared" si="5"/>
        <v>190.07407407107408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70</v>
      </c>
    </row>
    <row r="35" spans="1:16" x14ac:dyDescent="0.2">
      <c r="A35">
        <f t="shared" si="6"/>
        <v>31</v>
      </c>
      <c r="B35">
        <f t="shared" si="2"/>
        <v>16519</v>
      </c>
      <c r="C35" t="str">
        <f>IFERROR(INDEX(Starter!B:B,MATCH(B35,Starter!A:A,0)),"")</f>
        <v>Tos, Sascha</v>
      </c>
      <c r="D35" t="str">
        <f>IFERROR(INDEX(Starter!C:C,MATCH(B35,Starter!A:A,0)),"")</f>
        <v>BSC Highroller Rosenheim</v>
      </c>
      <c r="E35" s="102">
        <f t="shared" si="3"/>
        <v>3412</v>
      </c>
      <c r="F35">
        <f t="shared" si="4"/>
        <v>18</v>
      </c>
      <c r="G35" s="137">
        <f t="shared" si="5"/>
        <v>189.55555549555555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70</v>
      </c>
    </row>
    <row r="36" spans="1:16" x14ac:dyDescent="0.2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5841</v>
      </c>
      <c r="F36">
        <f t="shared" si="4"/>
        <v>31</v>
      </c>
      <c r="G36" s="137">
        <f t="shared" si="5"/>
        <v>188.41935479570967</v>
      </c>
      <c r="L36" s="227">
        <f>INDEX(Starter!A:A,ROW()-1)</f>
        <v>25554</v>
      </c>
      <c r="M36">
        <f>INDEX(SchnittGes5!M:M,MATCH(L36,SchnittGes5!L:L,0))+INDEX(Schnitt6!M:M,MATCH(L36,Schnitt6!L:L,0))</f>
        <v>3460</v>
      </c>
      <c r="N36">
        <f>INDEX(SchnittGes5!N:N,MATCH(L36,SchnittGes5!L:L,0))+INDEX(Schnitt6!N:N,MATCH(L36,Schnitt6!L:L,0))</f>
        <v>19</v>
      </c>
      <c r="O36">
        <f t="shared" si="7"/>
        <v>182.10526312189475</v>
      </c>
      <c r="P36">
        <f t="shared" si="8"/>
        <v>42</v>
      </c>
    </row>
    <row r="37" spans="1:16" x14ac:dyDescent="0.2">
      <c r="A37">
        <f t="shared" si="6"/>
        <v>33</v>
      </c>
      <c r="B37">
        <f t="shared" ref="B37:B68" si="9">IFERROR(INDEX(L:L,MATCH(A37,P:P,0)),"")</f>
        <v>38039</v>
      </c>
      <c r="C37" t="str">
        <f>IFERROR(INDEX(Starter!B:B,MATCH(B37,Starter!A:A,0)),"")</f>
        <v>Plaschka, Nico</v>
      </c>
      <c r="D37" t="str">
        <f>IFERROR(INDEX(Starter!C:C,MATCH(B37,Starter!A:A,0)),"")</f>
        <v>DJK Rimpar</v>
      </c>
      <c r="E37" s="102">
        <f t="shared" ref="E37:E68" si="10">IFERROR(INDEX(M:M,MATCH(A37,P:P,0)),"")</f>
        <v>2632</v>
      </c>
      <c r="F37">
        <f t="shared" ref="F37:F68" si="11">IFERROR(INDEX(N:N,MATCH(A37,P:P,0)),"")</f>
        <v>14</v>
      </c>
      <c r="G37" s="137">
        <f t="shared" ref="G37:G68" si="12">IFERROR(INDEX(O:O,MATCH(A37,P:P,0)),"")</f>
        <v>187.999999952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8</v>
      </c>
    </row>
    <row r="38" spans="1:16" x14ac:dyDescent="0.2">
      <c r="A38">
        <f t="shared" ref="A38:A69" si="13">IFERROR(IF(A37+1&gt;MAX(P:P)-1,"",A37+1),"")</f>
        <v>34</v>
      </c>
      <c r="B38">
        <f t="shared" si="9"/>
        <v>16852</v>
      </c>
      <c r="C38" t="str">
        <f>IFERROR(INDEX(Starter!B:B,MATCH(B38,Starter!A:A,0)),"")</f>
        <v>Wendel, Dominik</v>
      </c>
      <c r="D38" t="str">
        <f>IFERROR(INDEX(Starter!C:C,MATCH(B38,Starter!A:A,0)),"")</f>
        <v>SG Rottendorf</v>
      </c>
      <c r="E38" s="102">
        <f t="shared" si="10"/>
        <v>4508</v>
      </c>
      <c r="F38">
        <f t="shared" si="11"/>
        <v>24</v>
      </c>
      <c r="G38" s="137">
        <f t="shared" si="12"/>
        <v>187.83333332333333</v>
      </c>
      <c r="L38" s="227">
        <f>INDEX(Starter!A:A,ROW()-1)</f>
        <v>38041</v>
      </c>
      <c r="M38">
        <f>INDEX(SchnittGes5!M:M,MATCH(L38,SchnittGes5!L:L,0))+INDEX(Schnitt6!M:M,MATCH(L38,Schnitt6!L:L,0))</f>
        <v>3342</v>
      </c>
      <c r="N38">
        <f>INDEX(SchnittGes5!N:N,MATCH(L38,SchnittGes5!L:L,0))+INDEX(Schnitt6!N:N,MATCH(L38,Schnitt6!L:L,0))</f>
        <v>17</v>
      </c>
      <c r="O38">
        <f t="shared" si="7"/>
        <v>196.58823525611766</v>
      </c>
      <c r="P38">
        <f t="shared" si="8"/>
        <v>23</v>
      </c>
    </row>
    <row r="39" spans="1:16" x14ac:dyDescent="0.2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5796</v>
      </c>
      <c r="F39">
        <f t="shared" si="11"/>
        <v>31</v>
      </c>
      <c r="G39" s="137">
        <f t="shared" si="12"/>
        <v>186.96774189548387</v>
      </c>
      <c r="L39" s="227">
        <f>INDEX(Starter!A:A,ROW()-1)</f>
        <v>25516</v>
      </c>
      <c r="M39">
        <f>INDEX(SchnittGes5!M:M,MATCH(L39,SchnittGes5!L:L,0))+INDEX(Schnitt6!M:M,MATCH(L39,Schnitt6!L:L,0))</f>
        <v>1869</v>
      </c>
      <c r="N39">
        <f>INDEX(SchnittGes5!N:N,MATCH(L39,SchnittGes5!L:L,0))+INDEX(Schnitt6!N:N,MATCH(L39,Schnitt6!L:L,0))</f>
        <v>11</v>
      </c>
      <c r="O39">
        <f t="shared" si="7"/>
        <v>169.90909087009089</v>
      </c>
      <c r="P39">
        <f t="shared" si="8"/>
        <v>58</v>
      </c>
    </row>
    <row r="40" spans="1:16" x14ac:dyDescent="0.2">
      <c r="A40">
        <f t="shared" si="13"/>
        <v>36</v>
      </c>
      <c r="B40">
        <f t="shared" si="9"/>
        <v>7600</v>
      </c>
      <c r="C40" t="str">
        <f>IFERROR(INDEX(Starter!B:B,MATCH(B40,Starter!A:A,0)),"")</f>
        <v>Lüthje, Dennis</v>
      </c>
      <c r="D40" t="str">
        <f>IFERROR(INDEX(Starter!C:C,MATCH(B40,Starter!A:A,0)),"")</f>
        <v>BC Bajuwaren 1976 München</v>
      </c>
      <c r="E40" s="102">
        <f t="shared" si="10"/>
        <v>4661</v>
      </c>
      <c r="F40">
        <f t="shared" si="11"/>
        <v>25</v>
      </c>
      <c r="G40" s="137">
        <f t="shared" si="12"/>
        <v>186.43999998000001</v>
      </c>
      <c r="L40" s="227">
        <f>INDEX(Starter!A:A,ROW()-1)</f>
        <v>16873</v>
      </c>
      <c r="M40">
        <f>INDEX(SchnittGes5!M:M,MATCH(L40,SchnittGes5!L:L,0))+INDEX(Schnitt6!M:M,MATCH(L40,Schnitt6!L:L,0))</f>
        <v>5796</v>
      </c>
      <c r="N40">
        <f>INDEX(SchnittGes5!N:N,MATCH(L40,SchnittGes5!L:L,0))+INDEX(Schnitt6!N:N,MATCH(L40,Schnitt6!L:L,0))</f>
        <v>31</v>
      </c>
      <c r="O40">
        <f t="shared" si="7"/>
        <v>186.96774189548387</v>
      </c>
      <c r="P40">
        <f t="shared" si="8"/>
        <v>35</v>
      </c>
    </row>
    <row r="41" spans="1:16" x14ac:dyDescent="0.2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5530</v>
      </c>
      <c r="F41">
        <f t="shared" si="11"/>
        <v>30</v>
      </c>
      <c r="G41" s="137">
        <f t="shared" si="12"/>
        <v>184.33333332133336</v>
      </c>
      <c r="L41" s="227">
        <f>INDEX(Starter!A:A,ROW()-1)</f>
        <v>7937</v>
      </c>
      <c r="M41">
        <f>INDEX(SchnittGes5!M:M,MATCH(L41,SchnittGes5!L:L,0))+INDEX(Schnitt6!M:M,MATCH(L41,Schnitt6!L:L,0))</f>
        <v>6032</v>
      </c>
      <c r="N41">
        <f>INDEX(SchnittGes5!N:N,MATCH(L41,SchnittGes5!L:L,0))+INDEX(Schnitt6!N:N,MATCH(L41,Schnitt6!L:L,0))</f>
        <v>31</v>
      </c>
      <c r="O41">
        <f t="shared" si="7"/>
        <v>194.58064512029034</v>
      </c>
      <c r="P41">
        <f t="shared" si="8"/>
        <v>25</v>
      </c>
    </row>
    <row r="42" spans="1:16" x14ac:dyDescent="0.2">
      <c r="A42">
        <f t="shared" si="13"/>
        <v>38</v>
      </c>
      <c r="B42">
        <f t="shared" si="9"/>
        <v>16862</v>
      </c>
      <c r="C42" t="str">
        <f>IFERROR(INDEX(Starter!B:B,MATCH(B42,Starter!A:A,0)),"")</f>
        <v>Büttner, Christian</v>
      </c>
      <c r="D42" t="str">
        <f>IFERROR(INDEX(Starter!C:C,MATCH(B42,Starter!A:A,0)),"")</f>
        <v>SG Rottendorf</v>
      </c>
      <c r="E42" s="102">
        <f t="shared" si="10"/>
        <v>5336</v>
      </c>
      <c r="F42">
        <f t="shared" si="11"/>
        <v>29</v>
      </c>
      <c r="G42" s="137">
        <f t="shared" si="12"/>
        <v>183.99999994999999</v>
      </c>
      <c r="L42" s="227">
        <f>INDEX(Starter!A:A,ROW()-1)</f>
        <v>10124</v>
      </c>
      <c r="M42">
        <f>INDEX(SchnittGes5!M:M,MATCH(L42,SchnittGes5!L:L,0))+INDEX(Schnitt6!M:M,MATCH(L42,Schnitt6!L:L,0))</f>
        <v>5103</v>
      </c>
      <c r="N42">
        <f>INDEX(SchnittGes5!N:N,MATCH(L42,SchnittGes5!L:L,0))+INDEX(Schnitt6!N:N,MATCH(L42,Schnitt6!L:L,0))</f>
        <v>29</v>
      </c>
      <c r="O42">
        <f t="shared" si="7"/>
        <v>175.96551719937929</v>
      </c>
      <c r="P42">
        <f t="shared" si="8"/>
        <v>51</v>
      </c>
    </row>
    <row r="43" spans="1:16" x14ac:dyDescent="0.2">
      <c r="A43">
        <f t="shared" si="13"/>
        <v>39</v>
      </c>
      <c r="B43">
        <f t="shared" si="9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10"/>
        <v>4224</v>
      </c>
      <c r="F43">
        <f t="shared" si="11"/>
        <v>23</v>
      </c>
      <c r="G43" s="137">
        <f t="shared" si="12"/>
        <v>183.65217385504346</v>
      </c>
      <c r="L43" s="227">
        <f>INDEX(Starter!A:A,ROW()-1)</f>
        <v>16263</v>
      </c>
      <c r="M43">
        <f>INDEX(SchnittGes5!M:M,MATCH(L43,SchnittGes5!L:L,0))+INDEX(Schnitt6!M:M,MATCH(L43,Schnitt6!L:L,0))</f>
        <v>5841</v>
      </c>
      <c r="N43">
        <f>INDEX(SchnittGes5!N:N,MATCH(L43,SchnittGes5!L:L,0))+INDEX(Schnitt6!N:N,MATCH(L43,Schnitt6!L:L,0))</f>
        <v>31</v>
      </c>
      <c r="O43">
        <f t="shared" si="7"/>
        <v>188.41935479570967</v>
      </c>
      <c r="P43">
        <f t="shared" si="8"/>
        <v>32</v>
      </c>
    </row>
    <row r="44" spans="1:16" x14ac:dyDescent="0.2">
      <c r="A44">
        <f t="shared" si="13"/>
        <v>40</v>
      </c>
      <c r="B44">
        <f t="shared" si="9"/>
        <v>38092</v>
      </c>
      <c r="C44" t="str">
        <f>IFERROR(INDEX(Starter!B:B,MATCH(B44,Starter!A:A,0)),"")</f>
        <v>Kabel, Nicolas</v>
      </c>
      <c r="D44" t="str">
        <f>IFERROR(INDEX(Starter!C:C,MATCH(B44,Starter!A:A,0)),"")</f>
        <v>BSC Highroller Rosenheim</v>
      </c>
      <c r="E44" s="102">
        <f t="shared" si="10"/>
        <v>5314</v>
      </c>
      <c r="F44">
        <f t="shared" si="11"/>
        <v>29</v>
      </c>
      <c r="G44" s="137">
        <f t="shared" si="12"/>
        <v>183.24137928534483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56</v>
      </c>
    </row>
    <row r="45" spans="1:16" x14ac:dyDescent="0.2">
      <c r="A45">
        <f t="shared" si="13"/>
        <v>41</v>
      </c>
      <c r="B45">
        <f t="shared" si="9"/>
        <v>7597</v>
      </c>
      <c r="C45" t="str">
        <f>IFERROR(INDEX(Starter!B:B,MATCH(B45,Starter!A:A,0)),"")</f>
        <v>Laub, Harald</v>
      </c>
      <c r="D45" t="str">
        <f>IFERROR(INDEX(Starter!C:C,MATCH(B45,Starter!A:A,0)),"")</f>
        <v>BK München</v>
      </c>
      <c r="E45" s="102">
        <f t="shared" si="10"/>
        <v>3840</v>
      </c>
      <c r="F45">
        <f t="shared" si="11"/>
        <v>21</v>
      </c>
      <c r="G45" s="137">
        <f t="shared" si="12"/>
        <v>182.85714284214285</v>
      </c>
      <c r="L45" s="227">
        <f>INDEX(Starter!A:A,ROW()-1)</f>
        <v>7601</v>
      </c>
      <c r="M45">
        <f>INDEX(SchnittGes5!M:M,MATCH(L45,SchnittGes5!L:L,0))+INDEX(Schnitt6!M:M,MATCH(L45,Schnitt6!L:L,0))</f>
        <v>3051</v>
      </c>
      <c r="N45">
        <f>INDEX(SchnittGes5!N:N,MATCH(L45,SchnittGes5!L:L,0))+INDEX(Schnitt6!N:N,MATCH(L45,Schnitt6!L:L,0))</f>
        <v>17</v>
      </c>
      <c r="O45">
        <f t="shared" si="7"/>
        <v>179.47058819029411</v>
      </c>
      <c r="P45">
        <f t="shared" si="8"/>
        <v>43</v>
      </c>
    </row>
    <row r="46" spans="1:16" x14ac:dyDescent="0.2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16</v>
      </c>
    </row>
    <row r="47" spans="1:16" x14ac:dyDescent="0.2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3051</v>
      </c>
      <c r="F47">
        <f t="shared" si="11"/>
        <v>17</v>
      </c>
      <c r="G47" s="137">
        <f t="shared" si="12"/>
        <v>179.47058819029411</v>
      </c>
      <c r="L47" s="227">
        <f>INDEX(Starter!A:A,ROW()-1)</f>
        <v>7591</v>
      </c>
      <c r="M47">
        <f>INDEX(SchnittGes5!M:M,MATCH(L47,SchnittGes5!L:L,0))+INDEX(Schnitt6!M:M,MATCH(L47,Schnitt6!L:L,0))</f>
        <v>4027</v>
      </c>
      <c r="N47">
        <f>INDEX(SchnittGes5!N:N,MATCH(L47,SchnittGes5!L:L,0))+INDEX(Schnitt6!N:N,MATCH(L47,Schnitt6!L:L,0))</f>
        <v>19</v>
      </c>
      <c r="O47">
        <f t="shared" si="7"/>
        <v>211.94736837405264</v>
      </c>
      <c r="P47">
        <f t="shared" si="8"/>
        <v>4</v>
      </c>
    </row>
    <row r="48" spans="1:16" x14ac:dyDescent="0.2">
      <c r="A48">
        <f t="shared" si="13"/>
        <v>44</v>
      </c>
      <c r="B48">
        <f t="shared" si="9"/>
        <v>41008</v>
      </c>
      <c r="C48" t="str">
        <f>IFERROR(INDEX(Starter!B:B,MATCH(B48,Starter!A:A,0)),"")</f>
        <v>Richter, Benjamin</v>
      </c>
      <c r="D48" t="str">
        <f>IFERROR(INDEX(Starter!C:C,MATCH(B48,Starter!A:A,0)),"")</f>
        <v>BC EMAX</v>
      </c>
      <c r="E48" s="102">
        <f t="shared" si="10"/>
        <v>1611</v>
      </c>
      <c r="F48">
        <f t="shared" si="11"/>
        <v>9</v>
      </c>
      <c r="G48" s="137">
        <f t="shared" si="12"/>
        <v>178.99999993500001</v>
      </c>
      <c r="L48" s="227">
        <f>INDEX(Starter!A:A,ROW()-1)</f>
        <v>38039</v>
      </c>
      <c r="M48">
        <f>INDEX(SchnittGes5!M:M,MATCH(L48,SchnittGes5!L:L,0))+INDEX(Schnitt6!M:M,MATCH(L48,Schnitt6!L:L,0))</f>
        <v>2632</v>
      </c>
      <c r="N48">
        <f>INDEX(SchnittGes5!N:N,MATCH(L48,SchnittGes5!L:L,0))+INDEX(Schnitt6!N:N,MATCH(L48,Schnitt6!L:L,0))</f>
        <v>14</v>
      </c>
      <c r="O48">
        <f t="shared" si="7"/>
        <v>187.999999952</v>
      </c>
      <c r="P48">
        <f t="shared" si="8"/>
        <v>33</v>
      </c>
    </row>
    <row r="49" spans="1:16" x14ac:dyDescent="0.2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2312</v>
      </c>
      <c r="F49">
        <f t="shared" si="11"/>
        <v>13</v>
      </c>
      <c r="G49" s="137">
        <f t="shared" si="12"/>
        <v>177.84615383815384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50</v>
      </c>
    </row>
    <row r="50" spans="1:16" x14ac:dyDescent="0.2">
      <c r="A50">
        <f t="shared" si="13"/>
        <v>46</v>
      </c>
      <c r="B50">
        <f t="shared" si="9"/>
        <v>7867</v>
      </c>
      <c r="C50" t="str">
        <f>IFERROR(INDEX(Starter!B:B,MATCH(B50,Starter!A:A,0)),"")</f>
        <v>Hinterwimmer, Georg</v>
      </c>
      <c r="D50" t="str">
        <f>IFERROR(INDEX(Starter!C:C,MATCH(B50,Starter!A:A,0)),"")</f>
        <v>BK München</v>
      </c>
      <c r="E50" s="102">
        <f t="shared" si="10"/>
        <v>1422</v>
      </c>
      <c r="F50">
        <f t="shared" si="11"/>
        <v>8</v>
      </c>
      <c r="G50" s="137">
        <f t="shared" si="12"/>
        <v>177.74999998600001</v>
      </c>
      <c r="L50" s="227">
        <f>INDEX(Starter!A:A,ROW()-1)</f>
        <v>16862</v>
      </c>
      <c r="M50">
        <f>INDEX(SchnittGes5!M:M,MATCH(L50,SchnittGes5!L:L,0))+INDEX(Schnitt6!M:M,MATCH(L50,Schnitt6!L:L,0))</f>
        <v>5336</v>
      </c>
      <c r="N50">
        <f>INDEX(SchnittGes5!N:N,MATCH(L50,SchnittGes5!L:L,0))+INDEX(Schnitt6!N:N,MATCH(L50,Schnitt6!L:L,0))</f>
        <v>29</v>
      </c>
      <c r="O50">
        <f t="shared" si="7"/>
        <v>183.99999994999999</v>
      </c>
      <c r="P50">
        <f t="shared" si="8"/>
        <v>38</v>
      </c>
    </row>
    <row r="51" spans="1:16" x14ac:dyDescent="0.2">
      <c r="A51">
        <f t="shared" si="13"/>
        <v>47</v>
      </c>
      <c r="B51">
        <f t="shared" si="9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10"/>
        <v>3542</v>
      </c>
      <c r="F51">
        <f t="shared" si="11"/>
        <v>20</v>
      </c>
      <c r="G51" s="137">
        <f t="shared" si="12"/>
        <v>177.099999967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6</v>
      </c>
    </row>
    <row r="52" spans="1:16" x14ac:dyDescent="0.2">
      <c r="A52">
        <f t="shared" si="13"/>
        <v>48</v>
      </c>
      <c r="B52">
        <f t="shared" si="9"/>
        <v>38686</v>
      </c>
      <c r="C52" t="str">
        <f>IFERROR(INDEX(Starter!B:B,MATCH(B52,Starter!A:A,0)),"")</f>
        <v>Beck, Stefan</v>
      </c>
      <c r="D52" t="str">
        <f>IFERROR(INDEX(Starter!C:C,MATCH(B52,Starter!A:A,0)),"")</f>
        <v>DJK Rimpar</v>
      </c>
      <c r="E52" s="102">
        <f t="shared" si="10"/>
        <v>708</v>
      </c>
      <c r="F52">
        <f t="shared" si="11"/>
        <v>4</v>
      </c>
      <c r="G52" s="137">
        <f t="shared" si="12"/>
        <v>176.99999993200001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68</v>
      </c>
    </row>
    <row r="53" spans="1:16" x14ac:dyDescent="0.2">
      <c r="A53">
        <f t="shared" si="13"/>
        <v>49</v>
      </c>
      <c r="B53">
        <f t="shared" si="9"/>
        <v>16762</v>
      </c>
      <c r="C53" t="str">
        <f>IFERROR(INDEX(Starter!B:B,MATCH(B53,Starter!A:A,0)),"")</f>
        <v>Glasl sen., Hans</v>
      </c>
      <c r="D53" t="str">
        <f>IFERROR(INDEX(Starter!C:C,MATCH(B53,Starter!A:A,0)),"")</f>
        <v>BC Bajuwaren 1976 München</v>
      </c>
      <c r="E53" s="102">
        <f t="shared" si="10"/>
        <v>3530</v>
      </c>
      <c r="F53">
        <f t="shared" si="11"/>
        <v>20</v>
      </c>
      <c r="G53" s="137">
        <f t="shared" si="12"/>
        <v>176.499999981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59</v>
      </c>
    </row>
    <row r="54" spans="1:16" x14ac:dyDescent="0.2">
      <c r="A54">
        <f t="shared" si="13"/>
        <v>50</v>
      </c>
      <c r="B54">
        <f t="shared" si="9"/>
        <v>7738</v>
      </c>
      <c r="C54" t="str">
        <f>IFERROR(INDEX(Starter!B:B,MATCH(B54,Starter!A:A,0)),"")</f>
        <v>Stöhr, Jürgen</v>
      </c>
      <c r="D54" t="str">
        <f>IFERROR(INDEX(Starter!C:C,MATCH(B54,Starter!A:A,0)),"")</f>
        <v>BF Rot-Weiß Lichtenhof 69</v>
      </c>
      <c r="E54" s="102">
        <f t="shared" si="10"/>
        <v>704</v>
      </c>
      <c r="F54">
        <f t="shared" si="11"/>
        <v>4</v>
      </c>
      <c r="G54" s="137">
        <f t="shared" si="12"/>
        <v>175.99999995100001</v>
      </c>
      <c r="L54" s="227">
        <f>INDEX(Starter!A:A,ROW()-1)</f>
        <v>7602</v>
      </c>
      <c r="M54">
        <f>INDEX(SchnittGes5!M:M,MATCH(L54,SchnittGes5!L:L,0))+INDEX(Schnitt6!M:M,MATCH(L54,Schnitt6!L:L,0))</f>
        <v>3580</v>
      </c>
      <c r="N54">
        <f>INDEX(SchnittGes5!N:N,MATCH(L54,SchnittGes5!L:L,0))+INDEX(Schnitt6!N:N,MATCH(L54,Schnitt6!L:L,0))</f>
        <v>18</v>
      </c>
      <c r="O54">
        <f t="shared" si="7"/>
        <v>198.88888883488889</v>
      </c>
      <c r="P54">
        <f t="shared" si="8"/>
        <v>17</v>
      </c>
    </row>
    <row r="55" spans="1:16" x14ac:dyDescent="0.2">
      <c r="A55">
        <f t="shared" si="13"/>
        <v>51</v>
      </c>
      <c r="B55">
        <f t="shared" si="9"/>
        <v>10124</v>
      </c>
      <c r="C55" t="str">
        <f>IFERROR(INDEX(Starter!B:B,MATCH(B55,Starter!A:A,0)),"")</f>
        <v>Kristof, Robert</v>
      </c>
      <c r="D55" t="str">
        <f>IFERROR(INDEX(Starter!C:C,MATCH(B55,Starter!A:A,0)),"")</f>
        <v>BF Rot-Weiß Lichtenhof 69</v>
      </c>
      <c r="E55" s="102">
        <f t="shared" si="10"/>
        <v>5103</v>
      </c>
      <c r="F55">
        <f t="shared" si="11"/>
        <v>29</v>
      </c>
      <c r="G55" s="137">
        <f t="shared" si="12"/>
        <v>175.96551719937929</v>
      </c>
      <c r="L55" s="227">
        <f>INDEX(Starter!A:A,ROW()-1)</f>
        <v>25325</v>
      </c>
      <c r="M55">
        <f>INDEX(SchnittGes5!M:M,MATCH(L55,SchnittGes5!L:L,0))+INDEX(Schnitt6!M:M,MATCH(L55,Schnitt6!L:L,0))</f>
        <v>3933</v>
      </c>
      <c r="N55">
        <f>INDEX(SchnittGes5!N:N,MATCH(L55,SchnittGes5!L:L,0))+INDEX(Schnitt6!N:N,MATCH(L55,Schnitt6!L:L,0))</f>
        <v>20</v>
      </c>
      <c r="O55">
        <f t="shared" si="7"/>
        <v>196.64999994500002</v>
      </c>
      <c r="P55">
        <f t="shared" si="8"/>
        <v>22</v>
      </c>
    </row>
    <row r="56" spans="1:16" x14ac:dyDescent="0.2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4751</v>
      </c>
      <c r="F56">
        <f t="shared" si="11"/>
        <v>27</v>
      </c>
      <c r="G56" s="137">
        <f t="shared" si="12"/>
        <v>175.96296290396296</v>
      </c>
      <c r="L56" s="227">
        <f>INDEX(Starter!A:A,ROW()-1)</f>
        <v>7428</v>
      </c>
      <c r="M56">
        <f>INDEX(SchnittGes5!M:M,MATCH(L56,SchnittGes5!L:L,0))+INDEX(Schnitt6!M:M,MATCH(L56,Schnitt6!L:L,0))</f>
        <v>5883</v>
      </c>
      <c r="N56">
        <f>INDEX(SchnittGes5!N:N,MATCH(L56,SchnittGes5!L:L,0))+INDEX(Schnitt6!N:N,MATCH(L56,Schnitt6!L:L,0))</f>
        <v>29</v>
      </c>
      <c r="O56">
        <f t="shared" si="7"/>
        <v>202.86206890951723</v>
      </c>
      <c r="P56">
        <f t="shared" si="8"/>
        <v>13</v>
      </c>
    </row>
    <row r="57" spans="1:16" x14ac:dyDescent="0.2">
      <c r="A57">
        <f t="shared" si="13"/>
        <v>53</v>
      </c>
      <c r="B57">
        <f t="shared" si="9"/>
        <v>22116</v>
      </c>
      <c r="C57" t="str">
        <f>IFERROR(INDEX(Starter!B:B,MATCH(B57,Starter!A:A,0)),"")</f>
        <v>Tavares, S.</v>
      </c>
      <c r="D57" t="str">
        <f>IFERROR(INDEX(Starter!C:C,MATCH(B57,Starter!A:A,0)),"")</f>
        <v>BC Highroller Rosenheim</v>
      </c>
      <c r="E57" s="102">
        <f t="shared" si="10"/>
        <v>867</v>
      </c>
      <c r="F57">
        <f t="shared" si="11"/>
        <v>5</v>
      </c>
      <c r="G57" s="137">
        <f t="shared" si="12"/>
        <v>173.399999931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24</v>
      </c>
    </row>
    <row r="58" spans="1:16" x14ac:dyDescent="0.2">
      <c r="A58">
        <f t="shared" si="13"/>
        <v>54</v>
      </c>
      <c r="B58">
        <f t="shared" si="9"/>
        <v>7485</v>
      </c>
      <c r="C58" t="str">
        <f>IFERROR(INDEX(Starter!B:B,MATCH(B58,Starter!A:A,0)),"")</f>
        <v>Singer, Michael</v>
      </c>
      <c r="D58" t="str">
        <f>IFERROR(INDEX(Starter!C:C,MATCH(B58,Starter!A:A,0)),"")</f>
        <v>BK München</v>
      </c>
      <c r="E58" s="102">
        <f t="shared" si="10"/>
        <v>862</v>
      </c>
      <c r="F58">
        <f t="shared" si="11"/>
        <v>5</v>
      </c>
      <c r="G58" s="137">
        <f t="shared" si="12"/>
        <v>172.399999939</v>
      </c>
      <c r="L58" s="227">
        <f>INDEX(Starter!A:A,ROW()-1)</f>
        <v>38043</v>
      </c>
      <c r="M58">
        <f>INDEX(SchnittGes5!M:M,MATCH(L58,SchnittGes5!L:L,0))+INDEX(Schnitt6!M:M,MATCH(L58,Schnitt6!L:L,0))</f>
        <v>4224</v>
      </c>
      <c r="N58">
        <f>INDEX(SchnittGes5!N:N,MATCH(L58,SchnittGes5!L:L,0))+INDEX(Schnitt6!N:N,MATCH(L58,Schnitt6!L:L,0))</f>
        <v>23</v>
      </c>
      <c r="O58">
        <f t="shared" si="7"/>
        <v>183.65217385504346</v>
      </c>
      <c r="P58">
        <f t="shared" si="8"/>
        <v>39</v>
      </c>
    </row>
    <row r="59" spans="1:16" x14ac:dyDescent="0.2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INDEX(SchnittGes5!M:M,MATCH(L59,SchnittGes5!L:L,0))+INDEX(Schnitt6!M:M,MATCH(L59,Schnitt6!L:L,0))</f>
        <v>4751</v>
      </c>
      <c r="N59">
        <f>INDEX(SchnittGes5!N:N,MATCH(L59,SchnittGes5!L:L,0))+INDEX(Schnitt6!N:N,MATCH(L59,Schnitt6!L:L,0))</f>
        <v>27</v>
      </c>
      <c r="O59">
        <f t="shared" si="7"/>
        <v>175.96296290396296</v>
      </c>
      <c r="P59">
        <f t="shared" si="8"/>
        <v>52</v>
      </c>
    </row>
    <row r="60" spans="1:16" x14ac:dyDescent="0.2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INDEX(SchnittGes5!M:M,MATCH(L60,SchnittGes5!L:L,0))+INDEX(Schnitt6!M:M,MATCH(L60,Schnitt6!L:L,0))</f>
        <v>3412</v>
      </c>
      <c r="N60">
        <f>INDEX(SchnittGes5!N:N,MATCH(L60,SchnittGes5!L:L,0))+INDEX(Schnitt6!N:N,MATCH(L60,Schnitt6!L:L,0))</f>
        <v>18</v>
      </c>
      <c r="O60">
        <f t="shared" si="7"/>
        <v>189.55555549555555</v>
      </c>
      <c r="P60">
        <f t="shared" si="8"/>
        <v>31</v>
      </c>
    </row>
    <row r="61" spans="1:16" x14ac:dyDescent="0.2">
      <c r="A61">
        <f t="shared" si="13"/>
        <v>57</v>
      </c>
      <c r="B61">
        <f t="shared" si="9"/>
        <v>38411</v>
      </c>
      <c r="C61" t="str">
        <f>IFERROR(INDEX(Starter!B:B,MATCH(B61,Starter!A:A,0)),"")</f>
        <v>Hartl, Thomas</v>
      </c>
      <c r="D61" t="str">
        <f>IFERROR(INDEX(Starter!C:C,MATCH(B61,Starter!A:A,0)),"")</f>
        <v>BC Schanzer Strikers</v>
      </c>
      <c r="E61" s="102">
        <f t="shared" si="10"/>
        <v>3750</v>
      </c>
      <c r="F61">
        <f t="shared" si="11"/>
        <v>22</v>
      </c>
      <c r="G61" s="137">
        <f t="shared" si="12"/>
        <v>170.45454544854547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54</v>
      </c>
    </row>
    <row r="62" spans="1:16" x14ac:dyDescent="0.2">
      <c r="A62">
        <f t="shared" si="13"/>
        <v>58</v>
      </c>
      <c r="B62">
        <f t="shared" si="9"/>
        <v>25516</v>
      </c>
      <c r="C62" t="str">
        <f>IFERROR(INDEX(Starter!B:B,MATCH(B62,Starter!A:A,0)),"")</f>
        <v>Nikoleit, Thomas</v>
      </c>
      <c r="D62" t="str">
        <f>IFERROR(INDEX(Starter!C:C,MATCH(B62,Starter!A:A,0)),"")</f>
        <v>BC Bamberger Bowlinghaus</v>
      </c>
      <c r="E62" s="102">
        <f t="shared" si="10"/>
        <v>1869</v>
      </c>
      <c r="F62">
        <f t="shared" si="11"/>
        <v>11</v>
      </c>
      <c r="G62" s="137">
        <f t="shared" si="12"/>
        <v>169.90909087009089</v>
      </c>
      <c r="L62" s="227">
        <f>INDEX(Starter!A:A,ROW()-1)</f>
        <v>7740</v>
      </c>
      <c r="M62">
        <f>INDEX(SchnittGes5!M:M,MATCH(L62,SchnittGes5!L:L,0))+INDEX(Schnitt6!M:M,MATCH(L62,Schnitt6!L:L,0))</f>
        <v>1856</v>
      </c>
      <c r="N62">
        <f>INDEX(SchnittGes5!N:N,MATCH(L62,SchnittGes5!L:L,0))+INDEX(Schnitt6!N:N,MATCH(L62,Schnitt6!L:L,0))</f>
        <v>11</v>
      </c>
      <c r="O62">
        <f t="shared" si="7"/>
        <v>168.72727266527272</v>
      </c>
      <c r="P62">
        <f t="shared" si="8"/>
        <v>60</v>
      </c>
    </row>
    <row r="63" spans="1:16" x14ac:dyDescent="0.2">
      <c r="A63">
        <f t="shared" si="13"/>
        <v>59</v>
      </c>
      <c r="B63">
        <f t="shared" si="9"/>
        <v>7344</v>
      </c>
      <c r="C63" t="str">
        <f>IFERROR(INDEX(Starter!B:B,MATCH(B63,Starter!A:A,0)),"")</f>
        <v>Kirschenbauer, Frank</v>
      </c>
      <c r="D63" t="str">
        <f>IFERROR(INDEX(Starter!C:C,MATCH(B63,Starter!A:A,0)),"")</f>
        <v>BC Schanzer Strikers</v>
      </c>
      <c r="E63" s="102">
        <f t="shared" si="10"/>
        <v>1528</v>
      </c>
      <c r="F63">
        <f t="shared" si="11"/>
        <v>9</v>
      </c>
      <c r="G63" s="137">
        <f t="shared" si="12"/>
        <v>169.77777772477776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">
      <c r="A64">
        <f t="shared" si="13"/>
        <v>60</v>
      </c>
      <c r="B64">
        <f t="shared" si="9"/>
        <v>7740</v>
      </c>
      <c r="C64" t="str">
        <f>IFERROR(INDEX(Starter!B:B,MATCH(B64,Starter!A:A,0)),"")</f>
        <v>Mesch, John</v>
      </c>
      <c r="D64" t="str">
        <f>IFERROR(INDEX(Starter!C:C,MATCH(B64,Starter!A:A,0)),"")</f>
        <v>BF Rot-Weiß Lichtenhof 69</v>
      </c>
      <c r="E64" s="102">
        <f t="shared" si="10"/>
        <v>1856</v>
      </c>
      <c r="F64">
        <f t="shared" si="11"/>
        <v>11</v>
      </c>
      <c r="G64" s="137">
        <f t="shared" si="12"/>
        <v>168.72727266527272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61</v>
      </c>
    </row>
    <row r="65" spans="1:16" x14ac:dyDescent="0.2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INDEX(SchnittGes5!M:M,MATCH(L65,SchnittGes5!L:L,0))+INDEX(Schnitt6!M:M,MATCH(L65,Schnitt6!L:L,0))</f>
        <v>1611</v>
      </c>
      <c r="N65">
        <f>INDEX(SchnittGes5!N:N,MATCH(L65,SchnittGes5!L:L,0))+INDEX(Schnitt6!N:N,MATCH(L65,Schnitt6!L:L,0))</f>
        <v>9</v>
      </c>
      <c r="O65">
        <f t="shared" si="7"/>
        <v>178.99999993500001</v>
      </c>
      <c r="P65">
        <f t="shared" si="8"/>
        <v>44</v>
      </c>
    </row>
    <row r="66" spans="1:16" x14ac:dyDescent="0.2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INDEX(SchnittGes5!M:M,MATCH(L66,SchnittGes5!L:L,0))+INDEX(Schnitt6!M:M,MATCH(L66,Schnitt6!L:L,0))</f>
        <v>1466</v>
      </c>
      <c r="N66">
        <f>INDEX(SchnittGes5!N:N,MATCH(L66,SchnittGes5!L:L,0))+INDEX(Schnitt6!N:N,MATCH(L66,Schnitt6!L:L,0))</f>
        <v>9</v>
      </c>
      <c r="O66">
        <f t="shared" si="7"/>
        <v>162.88888882288887</v>
      </c>
      <c r="P66">
        <f t="shared" ref="P66:P97" si="14">RANK(O66,O:O)</f>
        <v>67</v>
      </c>
    </row>
    <row r="67" spans="1:16" x14ac:dyDescent="0.2">
      <c r="A67">
        <f t="shared" si="13"/>
        <v>63</v>
      </c>
      <c r="B67">
        <f t="shared" si="9"/>
        <v>38361</v>
      </c>
      <c r="C67" t="str">
        <f>IFERROR(INDEX(Starter!B:B,MATCH(B67,Starter!A:A,0)),"")</f>
        <v>Schmied, Markus</v>
      </c>
      <c r="D67" t="str">
        <f>IFERROR(INDEX(Starter!C:C,MATCH(B67,Starter!A:A,0)),"")</f>
        <v>BC Schanzer Strikers</v>
      </c>
      <c r="E67" s="102">
        <f t="shared" si="10"/>
        <v>5206</v>
      </c>
      <c r="F67">
        <f t="shared" si="11"/>
        <v>31</v>
      </c>
      <c r="G67" s="137">
        <f t="shared" si="12"/>
        <v>167.93548386396773</v>
      </c>
      <c r="L67" s="227">
        <f>INDEX(Starter!A:A,ROW()-1)</f>
        <v>16251</v>
      </c>
      <c r="M67">
        <f>INDEX(SchnittGes5!M:M,MATCH(L67,SchnittGes5!L:L,0))+INDEX(Schnitt6!M:M,MATCH(L67,Schnitt6!L:L,0))</f>
        <v>1342</v>
      </c>
      <c r="N67">
        <f>INDEX(SchnittGes5!N:N,MATCH(L67,SchnittGes5!L:L,0))+INDEX(Schnitt6!N:N,MATCH(L67,Schnitt6!L:L,0))</f>
        <v>7</v>
      </c>
      <c r="O67">
        <f t="shared" si="7"/>
        <v>191.71428564728572</v>
      </c>
      <c r="P67">
        <f t="shared" si="14"/>
        <v>28</v>
      </c>
    </row>
    <row r="68" spans="1:16" x14ac:dyDescent="0.2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48</v>
      </c>
    </row>
    <row r="69" spans="1:16" x14ac:dyDescent="0.2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661</v>
      </c>
      <c r="F69">
        <f t="shared" ref="F69:F104" si="17">IFERROR(INDEX(N:N,MATCH(A69,P:P,0)),"")</f>
        <v>4</v>
      </c>
      <c r="G69" s="137">
        <f t="shared" ref="G69:G104" si="18">IFERROR(INDEX(O:O,MATCH(A69,P:P,0)),"")</f>
        <v>165.24999997800001</v>
      </c>
      <c r="L69" s="227">
        <f>INDEX(Starter!A:A,ROW()-1)</f>
        <v>22116</v>
      </c>
      <c r="M69">
        <f>INDEX(SchnittGes5!M:M,MATCH(L69,SchnittGes5!L:L,0))+INDEX(Schnitt6!M:M,MATCH(L69,Schnitt6!L:L,0))</f>
        <v>867</v>
      </c>
      <c r="N69">
        <f>INDEX(SchnittGes5!N:N,MATCH(L69,SchnittGes5!L:L,0))+INDEX(Schnitt6!N:N,MATCH(L69,Schnitt6!L:L,0))</f>
        <v>5</v>
      </c>
      <c r="O69">
        <f t="shared" si="7"/>
        <v>173.399999931</v>
      </c>
      <c r="P69">
        <f t="shared" si="14"/>
        <v>53</v>
      </c>
    </row>
    <row r="70" spans="1:16" x14ac:dyDescent="0.2">
      <c r="A70">
        <f t="shared" ref="A70:A104" si="19">IFERROR(IF(A69+1&gt;MAX(P:P)-1,"",A69+1),"")</f>
        <v>66</v>
      </c>
      <c r="B70">
        <f t="shared" si="15"/>
        <v>39948</v>
      </c>
      <c r="C70" t="str">
        <f>IFERROR(INDEX(Starter!B:B,MATCH(B70,Starter!A:A,0)),"")</f>
        <v>Wieczorek, Ben</v>
      </c>
      <c r="D70" t="str">
        <f>IFERROR(INDEX(Starter!C:C,MATCH(B70,Starter!A:A,0)),"")</f>
        <v>BF Rot-Weiß Lichtenhof 69</v>
      </c>
      <c r="E70" s="102">
        <f t="shared" si="16"/>
        <v>327</v>
      </c>
      <c r="F70">
        <f t="shared" si="17"/>
        <v>2</v>
      </c>
      <c r="G70" s="137">
        <f t="shared" si="18"/>
        <v>163.49999992799999</v>
      </c>
      <c r="L70" s="227">
        <f>INDEX(Starter!A:A,ROW()-1)</f>
        <v>16965</v>
      </c>
      <c r="M70">
        <f>INDEX(SchnittGes5!M:M,MATCH(L70,SchnittGes5!L:L,0))+INDEX(Schnitt6!M:M,MATCH(L70,Schnitt6!L:L,0))</f>
        <v>893</v>
      </c>
      <c r="N70">
        <f>INDEX(SchnittGes5!N:N,MATCH(L70,SchnittGes5!L:L,0))+INDEX(Schnitt6!N:N,MATCH(L70,Schnitt6!L:L,0))</f>
        <v>4</v>
      </c>
      <c r="O70">
        <f t="shared" si="7"/>
        <v>223.24999993</v>
      </c>
      <c r="P70">
        <f t="shared" si="14"/>
        <v>1</v>
      </c>
    </row>
    <row r="71" spans="1:16" x14ac:dyDescent="0.2">
      <c r="A71">
        <f t="shared" si="19"/>
        <v>67</v>
      </c>
      <c r="B71">
        <f t="shared" si="15"/>
        <v>16398</v>
      </c>
      <c r="C71" t="str">
        <f>IFERROR(INDEX(Starter!B:B,MATCH(B71,Starter!A:A,0)),"")</f>
        <v>Denz, Günter</v>
      </c>
      <c r="D71" t="str">
        <f>IFERROR(INDEX(Starter!C:C,MATCH(B71,Starter!A:A,0)),"")</f>
        <v>BC EMAX</v>
      </c>
      <c r="E71" s="102">
        <f t="shared" si="16"/>
        <v>1466</v>
      </c>
      <c r="F71">
        <f t="shared" si="17"/>
        <v>9</v>
      </c>
      <c r="G71" s="137">
        <f t="shared" si="18"/>
        <v>162.88888882288887</v>
      </c>
      <c r="L71" s="227">
        <f>INDEX(Starter!A:A,ROW()-1)</f>
        <v>7746</v>
      </c>
      <c r="M71">
        <f>INDEX(SchnittGes5!M:M,MATCH(L71,SchnittGes5!L:L,0))+INDEX(Schnitt6!M:M,MATCH(L71,Schnitt6!L:L,0))</f>
        <v>293</v>
      </c>
      <c r="N71">
        <f>INDEX(SchnittGes5!N:N,MATCH(L71,SchnittGes5!L:L,0))+INDEX(Schnitt6!N:N,MATCH(L71,Schnitt6!L:L,0))</f>
        <v>2</v>
      </c>
      <c r="O71">
        <f t="shared" si="7"/>
        <v>146.49999992900001</v>
      </c>
      <c r="P71">
        <f t="shared" si="14"/>
        <v>69</v>
      </c>
    </row>
    <row r="72" spans="1:16" x14ac:dyDescent="0.2">
      <c r="A72">
        <f t="shared" si="19"/>
        <v>68</v>
      </c>
      <c r="B72">
        <f t="shared" si="15"/>
        <v>25024</v>
      </c>
      <c r="C72" t="str">
        <f>IFERROR(INDEX(Starter!B:B,MATCH(B72,Starter!A:A,0)),"")</f>
        <v>Klapper, Michael</v>
      </c>
      <c r="D72" t="str">
        <f>IFERROR(INDEX(Starter!C:C,MATCH(B72,Starter!A:A,0)),"")</f>
        <v>BC Schanzer Strikers</v>
      </c>
      <c r="E72" s="102">
        <f t="shared" si="16"/>
        <v>1434</v>
      </c>
      <c r="F72">
        <f t="shared" si="17"/>
        <v>9</v>
      </c>
      <c r="G72" s="137">
        <f t="shared" si="18"/>
        <v>159.33333328133335</v>
      </c>
      <c r="L72" s="227">
        <f>INDEX(Starter!A:A,ROW()-1)</f>
        <v>39948</v>
      </c>
      <c r="M72">
        <f>INDEX(SchnittGes5!M:M,MATCH(L72,SchnittGes5!L:L,0))+INDEX(Schnitt6!M:M,MATCH(L72,Schnitt6!L:L,0))</f>
        <v>327</v>
      </c>
      <c r="N72">
        <f>INDEX(SchnittGes5!N:N,MATCH(L72,SchnittGes5!L:L,0))+INDEX(Schnitt6!N:N,MATCH(L72,Schnitt6!L:L,0))</f>
        <v>2</v>
      </c>
      <c r="O72">
        <f t="shared" si="7"/>
        <v>163.49999992799999</v>
      </c>
      <c r="P72">
        <f t="shared" si="14"/>
        <v>66</v>
      </c>
    </row>
    <row r="73" spans="1:16" x14ac:dyDescent="0.2">
      <c r="A73">
        <f t="shared" si="19"/>
        <v>69</v>
      </c>
      <c r="B73">
        <f t="shared" si="15"/>
        <v>7746</v>
      </c>
      <c r="C73" t="str">
        <f>IFERROR(INDEX(Starter!B:B,MATCH(B73,Starter!A:A,0)),"")</f>
        <v>Boch, Manfred</v>
      </c>
      <c r="D73" t="str">
        <f>IFERROR(INDEX(Starter!C:C,MATCH(B73,Starter!A:A,0)),"")</f>
        <v>BF Rot-Weiß Lichtenhof 69</v>
      </c>
      <c r="E73" s="102">
        <f t="shared" si="16"/>
        <v>293</v>
      </c>
      <c r="F73">
        <f t="shared" si="17"/>
        <v>2</v>
      </c>
      <c r="G73" s="137">
        <f t="shared" si="18"/>
        <v>146.49999992900001</v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70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70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70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70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70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70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70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70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70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70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70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70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70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70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70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70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70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70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70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70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70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70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70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70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70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70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70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70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70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70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70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26" zoomScale="115" workbookViewId="0">
      <selection activeCell="B71" sqref="B71"/>
    </sheetView>
  </sheetViews>
  <sheetFormatPr baseColWidth="10" defaultColWidth="11.42578125" defaultRowHeight="12" x14ac:dyDescent="0.2"/>
  <cols>
    <col min="1" max="1" width="11.42578125" style="147"/>
    <col min="2" max="2" width="23.7109375" style="146" customWidth="1"/>
    <col min="3" max="3" width="23" style="146" customWidth="1"/>
    <col min="4" max="16384" width="11.42578125" style="146"/>
  </cols>
  <sheetData>
    <row r="1" spans="1:4" x14ac:dyDescent="0.2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x14ac:dyDescent="0.2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x14ac:dyDescent="0.2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x14ac:dyDescent="0.2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x14ac:dyDescent="0.2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x14ac:dyDescent="0.2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x14ac:dyDescent="0.2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x14ac:dyDescent="0.2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x14ac:dyDescent="0.2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x14ac:dyDescent="0.2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x14ac:dyDescent="0.2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x14ac:dyDescent="0.2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x14ac:dyDescent="0.2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x14ac:dyDescent="0.2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x14ac:dyDescent="0.2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x14ac:dyDescent="0.2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x14ac:dyDescent="0.2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x14ac:dyDescent="0.2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x14ac:dyDescent="0.2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x14ac:dyDescent="0.2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x14ac:dyDescent="0.2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x14ac:dyDescent="0.2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x14ac:dyDescent="0.2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x14ac:dyDescent="0.2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x14ac:dyDescent="0.2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x14ac:dyDescent="0.2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x14ac:dyDescent="0.2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x14ac:dyDescent="0.2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x14ac:dyDescent="0.2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x14ac:dyDescent="0.2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x14ac:dyDescent="0.2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x14ac:dyDescent="0.2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x14ac:dyDescent="0.2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x14ac:dyDescent="0.2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x14ac:dyDescent="0.2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x14ac:dyDescent="0.2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x14ac:dyDescent="0.2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x14ac:dyDescent="0.2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x14ac:dyDescent="0.2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x14ac:dyDescent="0.2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x14ac:dyDescent="0.2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x14ac:dyDescent="0.2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x14ac:dyDescent="0.2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x14ac:dyDescent="0.2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x14ac:dyDescent="0.2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x14ac:dyDescent="0.2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x14ac:dyDescent="0.2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x14ac:dyDescent="0.2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x14ac:dyDescent="0.2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x14ac:dyDescent="0.2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x14ac:dyDescent="0.2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x14ac:dyDescent="0.2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x14ac:dyDescent="0.2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x14ac:dyDescent="0.2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x14ac:dyDescent="0.2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x14ac:dyDescent="0.2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x14ac:dyDescent="0.2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x14ac:dyDescent="0.2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x14ac:dyDescent="0.2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x14ac:dyDescent="0.2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x14ac:dyDescent="0.2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x14ac:dyDescent="0.2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x14ac:dyDescent="0.2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x14ac:dyDescent="0.2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2.75" x14ac:dyDescent="0.2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x14ac:dyDescent="0.2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x14ac:dyDescent="0.2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x14ac:dyDescent="0.2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x14ac:dyDescent="0.2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x14ac:dyDescent="0.2">
      <c r="A70" s="145">
        <v>7746</v>
      </c>
      <c r="B70" s="146" t="str">
        <f>VLOOKUP(A70,member!$A$5:$K$1300,3,FALSE)&amp;", "&amp;VLOOKUP(A70,member!$A$5:$K$1300,4,FALSE)</f>
        <v>Boch, Manfred</v>
      </c>
      <c r="C70" s="146" t="str">
        <f>VLOOKUP(A70,member!$A$5:$K$1300,9,FALSE)</f>
        <v>BF Rot-Weiß Lichtenhof 69</v>
      </c>
      <c r="D70" s="146" t="str">
        <f>VLOOKUP(A70,member!$A$5:$K$1300,11,FALSE)</f>
        <v>STE</v>
      </c>
    </row>
    <row r="71" spans="1:4" x14ac:dyDescent="0.2">
      <c r="A71" s="145">
        <v>39948</v>
      </c>
      <c r="B71" s="146" t="s">
        <v>2571</v>
      </c>
      <c r="C71" s="146" t="s">
        <v>345</v>
      </c>
      <c r="D71" s="146" t="s">
        <v>305</v>
      </c>
    </row>
    <row r="72" spans="1:4" x14ac:dyDescent="0.2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x14ac:dyDescent="0.2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x14ac:dyDescent="0.2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x14ac:dyDescent="0.2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2578125" defaultRowHeight="12.75" x14ac:dyDescent="0.2"/>
  <cols>
    <col min="1" max="1" width="7.5703125" style="237" customWidth="1"/>
    <col min="2" max="2" width="8.140625" style="232" customWidth="1"/>
    <col min="3" max="3" width="17.28515625" style="233" bestFit="1" customWidth="1"/>
    <col min="4" max="4" width="14.85546875" style="234" bestFit="1" customWidth="1"/>
    <col min="5" max="5" width="4.42578125" style="234" bestFit="1" customWidth="1"/>
    <col min="6" max="6" width="4.42578125" style="236" customWidth="1"/>
    <col min="7" max="7" width="13.85546875" style="266" customWidth="1"/>
    <col min="8" max="8" width="4.140625" style="234" customWidth="1"/>
    <col min="9" max="9" width="24.140625" style="234" bestFit="1" customWidth="1"/>
    <col min="10" max="10" width="27.7109375" style="232" customWidth="1"/>
    <col min="11" max="11" width="8.85546875" style="235" customWidth="1"/>
    <col min="12" max="12" width="6.140625" style="275" customWidth="1"/>
    <col min="13" max="256" width="11.42578125" style="275"/>
    <col min="257" max="257" width="7.5703125" style="275" customWidth="1"/>
    <col min="258" max="258" width="8.140625" style="275" customWidth="1"/>
    <col min="259" max="259" width="17.28515625" style="275" bestFit="1" customWidth="1"/>
    <col min="260" max="260" width="14.85546875" style="275" bestFit="1" customWidth="1"/>
    <col min="261" max="261" width="4.42578125" style="275" bestFit="1" customWidth="1"/>
    <col min="262" max="262" width="4.42578125" style="275" customWidth="1"/>
    <col min="263" max="263" width="13.85546875" style="275" customWidth="1"/>
    <col min="264" max="264" width="4.140625" style="275" customWidth="1"/>
    <col min="265" max="265" width="24.140625" style="275" bestFit="1" customWidth="1"/>
    <col min="266" max="266" width="27.7109375" style="275" customWidth="1"/>
    <col min="267" max="267" width="8.85546875" style="275" customWidth="1"/>
    <col min="268" max="268" width="6.140625" style="275" customWidth="1"/>
    <col min="269" max="512" width="11.42578125" style="275"/>
    <col min="513" max="513" width="7.5703125" style="275" customWidth="1"/>
    <col min="514" max="514" width="8.140625" style="275" customWidth="1"/>
    <col min="515" max="515" width="17.28515625" style="275" bestFit="1" customWidth="1"/>
    <col min="516" max="516" width="14.85546875" style="275" bestFit="1" customWidth="1"/>
    <col min="517" max="517" width="4.42578125" style="275" bestFit="1" customWidth="1"/>
    <col min="518" max="518" width="4.42578125" style="275" customWidth="1"/>
    <col min="519" max="519" width="13.85546875" style="275" customWidth="1"/>
    <col min="520" max="520" width="4.140625" style="275" customWidth="1"/>
    <col min="521" max="521" width="24.140625" style="275" bestFit="1" customWidth="1"/>
    <col min="522" max="522" width="27.7109375" style="275" customWidth="1"/>
    <col min="523" max="523" width="8.85546875" style="275" customWidth="1"/>
    <col min="524" max="524" width="6.140625" style="275" customWidth="1"/>
    <col min="525" max="768" width="11.42578125" style="275"/>
    <col min="769" max="769" width="7.5703125" style="275" customWidth="1"/>
    <col min="770" max="770" width="8.140625" style="275" customWidth="1"/>
    <col min="771" max="771" width="17.28515625" style="275" bestFit="1" customWidth="1"/>
    <col min="772" max="772" width="14.85546875" style="275" bestFit="1" customWidth="1"/>
    <col min="773" max="773" width="4.42578125" style="275" bestFit="1" customWidth="1"/>
    <col min="774" max="774" width="4.42578125" style="275" customWidth="1"/>
    <col min="775" max="775" width="13.85546875" style="275" customWidth="1"/>
    <col min="776" max="776" width="4.140625" style="275" customWidth="1"/>
    <col min="777" max="777" width="24.140625" style="275" bestFit="1" customWidth="1"/>
    <col min="778" max="778" width="27.7109375" style="275" customWidth="1"/>
    <col min="779" max="779" width="8.85546875" style="275" customWidth="1"/>
    <col min="780" max="780" width="6.140625" style="275" customWidth="1"/>
    <col min="781" max="1024" width="11.42578125" style="275"/>
    <col min="1025" max="1025" width="7.5703125" style="275" customWidth="1"/>
    <col min="1026" max="1026" width="8.140625" style="275" customWidth="1"/>
    <col min="1027" max="1027" width="17.28515625" style="275" bestFit="1" customWidth="1"/>
    <col min="1028" max="1028" width="14.85546875" style="275" bestFit="1" customWidth="1"/>
    <col min="1029" max="1029" width="4.42578125" style="275" bestFit="1" customWidth="1"/>
    <col min="1030" max="1030" width="4.42578125" style="275" customWidth="1"/>
    <col min="1031" max="1031" width="13.85546875" style="275" customWidth="1"/>
    <col min="1032" max="1032" width="4.140625" style="275" customWidth="1"/>
    <col min="1033" max="1033" width="24.140625" style="275" bestFit="1" customWidth="1"/>
    <col min="1034" max="1034" width="27.7109375" style="275" customWidth="1"/>
    <col min="1035" max="1035" width="8.85546875" style="275" customWidth="1"/>
    <col min="1036" max="1036" width="6.140625" style="275" customWidth="1"/>
    <col min="1037" max="1280" width="11.42578125" style="275"/>
    <col min="1281" max="1281" width="7.5703125" style="275" customWidth="1"/>
    <col min="1282" max="1282" width="8.140625" style="275" customWidth="1"/>
    <col min="1283" max="1283" width="17.28515625" style="275" bestFit="1" customWidth="1"/>
    <col min="1284" max="1284" width="14.85546875" style="275" bestFit="1" customWidth="1"/>
    <col min="1285" max="1285" width="4.42578125" style="275" bestFit="1" customWidth="1"/>
    <col min="1286" max="1286" width="4.42578125" style="275" customWidth="1"/>
    <col min="1287" max="1287" width="13.85546875" style="275" customWidth="1"/>
    <col min="1288" max="1288" width="4.140625" style="275" customWidth="1"/>
    <col min="1289" max="1289" width="24.140625" style="275" bestFit="1" customWidth="1"/>
    <col min="1290" max="1290" width="27.7109375" style="275" customWidth="1"/>
    <col min="1291" max="1291" width="8.85546875" style="275" customWidth="1"/>
    <col min="1292" max="1292" width="6.140625" style="275" customWidth="1"/>
    <col min="1293" max="1536" width="11.42578125" style="275"/>
    <col min="1537" max="1537" width="7.5703125" style="275" customWidth="1"/>
    <col min="1538" max="1538" width="8.140625" style="275" customWidth="1"/>
    <col min="1539" max="1539" width="17.28515625" style="275" bestFit="1" customWidth="1"/>
    <col min="1540" max="1540" width="14.85546875" style="275" bestFit="1" customWidth="1"/>
    <col min="1541" max="1541" width="4.42578125" style="275" bestFit="1" customWidth="1"/>
    <col min="1542" max="1542" width="4.42578125" style="275" customWidth="1"/>
    <col min="1543" max="1543" width="13.85546875" style="275" customWidth="1"/>
    <col min="1544" max="1544" width="4.140625" style="275" customWidth="1"/>
    <col min="1545" max="1545" width="24.140625" style="275" bestFit="1" customWidth="1"/>
    <col min="1546" max="1546" width="27.7109375" style="275" customWidth="1"/>
    <col min="1547" max="1547" width="8.85546875" style="275" customWidth="1"/>
    <col min="1548" max="1548" width="6.140625" style="275" customWidth="1"/>
    <col min="1549" max="1792" width="11.42578125" style="275"/>
    <col min="1793" max="1793" width="7.5703125" style="275" customWidth="1"/>
    <col min="1794" max="1794" width="8.140625" style="275" customWidth="1"/>
    <col min="1795" max="1795" width="17.28515625" style="275" bestFit="1" customWidth="1"/>
    <col min="1796" max="1796" width="14.85546875" style="275" bestFit="1" customWidth="1"/>
    <col min="1797" max="1797" width="4.42578125" style="275" bestFit="1" customWidth="1"/>
    <col min="1798" max="1798" width="4.42578125" style="275" customWidth="1"/>
    <col min="1799" max="1799" width="13.85546875" style="275" customWidth="1"/>
    <col min="1800" max="1800" width="4.140625" style="275" customWidth="1"/>
    <col min="1801" max="1801" width="24.140625" style="275" bestFit="1" customWidth="1"/>
    <col min="1802" max="1802" width="27.7109375" style="275" customWidth="1"/>
    <col min="1803" max="1803" width="8.85546875" style="275" customWidth="1"/>
    <col min="1804" max="1804" width="6.140625" style="275" customWidth="1"/>
    <col min="1805" max="2048" width="11.42578125" style="275"/>
    <col min="2049" max="2049" width="7.5703125" style="275" customWidth="1"/>
    <col min="2050" max="2050" width="8.140625" style="275" customWidth="1"/>
    <col min="2051" max="2051" width="17.28515625" style="275" bestFit="1" customWidth="1"/>
    <col min="2052" max="2052" width="14.85546875" style="275" bestFit="1" customWidth="1"/>
    <col min="2053" max="2053" width="4.42578125" style="275" bestFit="1" customWidth="1"/>
    <col min="2054" max="2054" width="4.42578125" style="275" customWidth="1"/>
    <col min="2055" max="2055" width="13.85546875" style="275" customWidth="1"/>
    <col min="2056" max="2056" width="4.140625" style="275" customWidth="1"/>
    <col min="2057" max="2057" width="24.140625" style="275" bestFit="1" customWidth="1"/>
    <col min="2058" max="2058" width="27.7109375" style="275" customWidth="1"/>
    <col min="2059" max="2059" width="8.85546875" style="275" customWidth="1"/>
    <col min="2060" max="2060" width="6.140625" style="275" customWidth="1"/>
    <col min="2061" max="2304" width="11.42578125" style="275"/>
    <col min="2305" max="2305" width="7.5703125" style="275" customWidth="1"/>
    <col min="2306" max="2306" width="8.140625" style="275" customWidth="1"/>
    <col min="2307" max="2307" width="17.28515625" style="275" bestFit="1" customWidth="1"/>
    <col min="2308" max="2308" width="14.85546875" style="275" bestFit="1" customWidth="1"/>
    <col min="2309" max="2309" width="4.42578125" style="275" bestFit="1" customWidth="1"/>
    <col min="2310" max="2310" width="4.42578125" style="275" customWidth="1"/>
    <col min="2311" max="2311" width="13.85546875" style="275" customWidth="1"/>
    <col min="2312" max="2312" width="4.140625" style="275" customWidth="1"/>
    <col min="2313" max="2313" width="24.140625" style="275" bestFit="1" customWidth="1"/>
    <col min="2314" max="2314" width="27.7109375" style="275" customWidth="1"/>
    <col min="2315" max="2315" width="8.85546875" style="275" customWidth="1"/>
    <col min="2316" max="2316" width="6.140625" style="275" customWidth="1"/>
    <col min="2317" max="2560" width="11.42578125" style="275"/>
    <col min="2561" max="2561" width="7.5703125" style="275" customWidth="1"/>
    <col min="2562" max="2562" width="8.140625" style="275" customWidth="1"/>
    <col min="2563" max="2563" width="17.28515625" style="275" bestFit="1" customWidth="1"/>
    <col min="2564" max="2564" width="14.85546875" style="275" bestFit="1" customWidth="1"/>
    <col min="2565" max="2565" width="4.42578125" style="275" bestFit="1" customWidth="1"/>
    <col min="2566" max="2566" width="4.42578125" style="275" customWidth="1"/>
    <col min="2567" max="2567" width="13.85546875" style="275" customWidth="1"/>
    <col min="2568" max="2568" width="4.140625" style="275" customWidth="1"/>
    <col min="2569" max="2569" width="24.140625" style="275" bestFit="1" customWidth="1"/>
    <col min="2570" max="2570" width="27.7109375" style="275" customWidth="1"/>
    <col min="2571" max="2571" width="8.85546875" style="275" customWidth="1"/>
    <col min="2572" max="2572" width="6.140625" style="275" customWidth="1"/>
    <col min="2573" max="2816" width="11.42578125" style="275"/>
    <col min="2817" max="2817" width="7.5703125" style="275" customWidth="1"/>
    <col min="2818" max="2818" width="8.140625" style="275" customWidth="1"/>
    <col min="2819" max="2819" width="17.28515625" style="275" bestFit="1" customWidth="1"/>
    <col min="2820" max="2820" width="14.85546875" style="275" bestFit="1" customWidth="1"/>
    <col min="2821" max="2821" width="4.42578125" style="275" bestFit="1" customWidth="1"/>
    <col min="2822" max="2822" width="4.42578125" style="275" customWidth="1"/>
    <col min="2823" max="2823" width="13.85546875" style="275" customWidth="1"/>
    <col min="2824" max="2824" width="4.140625" style="275" customWidth="1"/>
    <col min="2825" max="2825" width="24.140625" style="275" bestFit="1" customWidth="1"/>
    <col min="2826" max="2826" width="27.7109375" style="275" customWidth="1"/>
    <col min="2827" max="2827" width="8.85546875" style="275" customWidth="1"/>
    <col min="2828" max="2828" width="6.140625" style="275" customWidth="1"/>
    <col min="2829" max="3072" width="11.42578125" style="275"/>
    <col min="3073" max="3073" width="7.5703125" style="275" customWidth="1"/>
    <col min="3074" max="3074" width="8.140625" style="275" customWidth="1"/>
    <col min="3075" max="3075" width="17.28515625" style="275" bestFit="1" customWidth="1"/>
    <col min="3076" max="3076" width="14.85546875" style="275" bestFit="1" customWidth="1"/>
    <col min="3077" max="3077" width="4.42578125" style="275" bestFit="1" customWidth="1"/>
    <col min="3078" max="3078" width="4.42578125" style="275" customWidth="1"/>
    <col min="3079" max="3079" width="13.85546875" style="275" customWidth="1"/>
    <col min="3080" max="3080" width="4.140625" style="275" customWidth="1"/>
    <col min="3081" max="3081" width="24.140625" style="275" bestFit="1" customWidth="1"/>
    <col min="3082" max="3082" width="27.7109375" style="275" customWidth="1"/>
    <col min="3083" max="3083" width="8.85546875" style="275" customWidth="1"/>
    <col min="3084" max="3084" width="6.140625" style="275" customWidth="1"/>
    <col min="3085" max="3328" width="11.42578125" style="275"/>
    <col min="3329" max="3329" width="7.5703125" style="275" customWidth="1"/>
    <col min="3330" max="3330" width="8.140625" style="275" customWidth="1"/>
    <col min="3331" max="3331" width="17.28515625" style="275" bestFit="1" customWidth="1"/>
    <col min="3332" max="3332" width="14.85546875" style="275" bestFit="1" customWidth="1"/>
    <col min="3333" max="3333" width="4.42578125" style="275" bestFit="1" customWidth="1"/>
    <col min="3334" max="3334" width="4.42578125" style="275" customWidth="1"/>
    <col min="3335" max="3335" width="13.85546875" style="275" customWidth="1"/>
    <col min="3336" max="3336" width="4.140625" style="275" customWidth="1"/>
    <col min="3337" max="3337" width="24.140625" style="275" bestFit="1" customWidth="1"/>
    <col min="3338" max="3338" width="27.7109375" style="275" customWidth="1"/>
    <col min="3339" max="3339" width="8.85546875" style="275" customWidth="1"/>
    <col min="3340" max="3340" width="6.140625" style="275" customWidth="1"/>
    <col min="3341" max="3584" width="11.42578125" style="275"/>
    <col min="3585" max="3585" width="7.5703125" style="275" customWidth="1"/>
    <col min="3586" max="3586" width="8.140625" style="275" customWidth="1"/>
    <col min="3587" max="3587" width="17.28515625" style="275" bestFit="1" customWidth="1"/>
    <col min="3588" max="3588" width="14.85546875" style="275" bestFit="1" customWidth="1"/>
    <col min="3589" max="3589" width="4.42578125" style="275" bestFit="1" customWidth="1"/>
    <col min="3590" max="3590" width="4.42578125" style="275" customWidth="1"/>
    <col min="3591" max="3591" width="13.85546875" style="275" customWidth="1"/>
    <col min="3592" max="3592" width="4.140625" style="275" customWidth="1"/>
    <col min="3593" max="3593" width="24.140625" style="275" bestFit="1" customWidth="1"/>
    <col min="3594" max="3594" width="27.7109375" style="275" customWidth="1"/>
    <col min="3595" max="3595" width="8.85546875" style="275" customWidth="1"/>
    <col min="3596" max="3596" width="6.140625" style="275" customWidth="1"/>
    <col min="3597" max="3840" width="11.42578125" style="275"/>
    <col min="3841" max="3841" width="7.5703125" style="275" customWidth="1"/>
    <col min="3842" max="3842" width="8.140625" style="275" customWidth="1"/>
    <col min="3843" max="3843" width="17.28515625" style="275" bestFit="1" customWidth="1"/>
    <col min="3844" max="3844" width="14.85546875" style="275" bestFit="1" customWidth="1"/>
    <col min="3845" max="3845" width="4.42578125" style="275" bestFit="1" customWidth="1"/>
    <col min="3846" max="3846" width="4.42578125" style="275" customWidth="1"/>
    <col min="3847" max="3847" width="13.85546875" style="275" customWidth="1"/>
    <col min="3848" max="3848" width="4.140625" style="275" customWidth="1"/>
    <col min="3849" max="3849" width="24.140625" style="275" bestFit="1" customWidth="1"/>
    <col min="3850" max="3850" width="27.7109375" style="275" customWidth="1"/>
    <col min="3851" max="3851" width="8.85546875" style="275" customWidth="1"/>
    <col min="3852" max="3852" width="6.140625" style="275" customWidth="1"/>
    <col min="3853" max="4096" width="11.42578125" style="275"/>
    <col min="4097" max="4097" width="7.5703125" style="275" customWidth="1"/>
    <col min="4098" max="4098" width="8.140625" style="275" customWidth="1"/>
    <col min="4099" max="4099" width="17.28515625" style="275" bestFit="1" customWidth="1"/>
    <col min="4100" max="4100" width="14.85546875" style="275" bestFit="1" customWidth="1"/>
    <col min="4101" max="4101" width="4.42578125" style="275" bestFit="1" customWidth="1"/>
    <col min="4102" max="4102" width="4.42578125" style="275" customWidth="1"/>
    <col min="4103" max="4103" width="13.85546875" style="275" customWidth="1"/>
    <col min="4104" max="4104" width="4.140625" style="275" customWidth="1"/>
    <col min="4105" max="4105" width="24.140625" style="275" bestFit="1" customWidth="1"/>
    <col min="4106" max="4106" width="27.7109375" style="275" customWidth="1"/>
    <col min="4107" max="4107" width="8.85546875" style="275" customWidth="1"/>
    <col min="4108" max="4108" width="6.140625" style="275" customWidth="1"/>
    <col min="4109" max="4352" width="11.42578125" style="275"/>
    <col min="4353" max="4353" width="7.5703125" style="275" customWidth="1"/>
    <col min="4354" max="4354" width="8.140625" style="275" customWidth="1"/>
    <col min="4355" max="4355" width="17.28515625" style="275" bestFit="1" customWidth="1"/>
    <col min="4356" max="4356" width="14.85546875" style="275" bestFit="1" customWidth="1"/>
    <col min="4357" max="4357" width="4.42578125" style="275" bestFit="1" customWidth="1"/>
    <col min="4358" max="4358" width="4.42578125" style="275" customWidth="1"/>
    <col min="4359" max="4359" width="13.85546875" style="275" customWidth="1"/>
    <col min="4360" max="4360" width="4.140625" style="275" customWidth="1"/>
    <col min="4361" max="4361" width="24.140625" style="275" bestFit="1" customWidth="1"/>
    <col min="4362" max="4362" width="27.7109375" style="275" customWidth="1"/>
    <col min="4363" max="4363" width="8.85546875" style="275" customWidth="1"/>
    <col min="4364" max="4364" width="6.140625" style="275" customWidth="1"/>
    <col min="4365" max="4608" width="11.42578125" style="275"/>
    <col min="4609" max="4609" width="7.5703125" style="275" customWidth="1"/>
    <col min="4610" max="4610" width="8.140625" style="275" customWidth="1"/>
    <col min="4611" max="4611" width="17.28515625" style="275" bestFit="1" customWidth="1"/>
    <col min="4612" max="4612" width="14.85546875" style="275" bestFit="1" customWidth="1"/>
    <col min="4613" max="4613" width="4.42578125" style="275" bestFit="1" customWidth="1"/>
    <col min="4614" max="4614" width="4.42578125" style="275" customWidth="1"/>
    <col min="4615" max="4615" width="13.85546875" style="275" customWidth="1"/>
    <col min="4616" max="4616" width="4.140625" style="275" customWidth="1"/>
    <col min="4617" max="4617" width="24.140625" style="275" bestFit="1" customWidth="1"/>
    <col min="4618" max="4618" width="27.7109375" style="275" customWidth="1"/>
    <col min="4619" max="4619" width="8.85546875" style="275" customWidth="1"/>
    <col min="4620" max="4620" width="6.140625" style="275" customWidth="1"/>
    <col min="4621" max="4864" width="11.42578125" style="275"/>
    <col min="4865" max="4865" width="7.5703125" style="275" customWidth="1"/>
    <col min="4866" max="4866" width="8.140625" style="275" customWidth="1"/>
    <col min="4867" max="4867" width="17.28515625" style="275" bestFit="1" customWidth="1"/>
    <col min="4868" max="4868" width="14.85546875" style="275" bestFit="1" customWidth="1"/>
    <col min="4869" max="4869" width="4.42578125" style="275" bestFit="1" customWidth="1"/>
    <col min="4870" max="4870" width="4.42578125" style="275" customWidth="1"/>
    <col min="4871" max="4871" width="13.85546875" style="275" customWidth="1"/>
    <col min="4872" max="4872" width="4.140625" style="275" customWidth="1"/>
    <col min="4873" max="4873" width="24.140625" style="275" bestFit="1" customWidth="1"/>
    <col min="4874" max="4874" width="27.7109375" style="275" customWidth="1"/>
    <col min="4875" max="4875" width="8.85546875" style="275" customWidth="1"/>
    <col min="4876" max="4876" width="6.140625" style="275" customWidth="1"/>
    <col min="4877" max="5120" width="11.42578125" style="275"/>
    <col min="5121" max="5121" width="7.5703125" style="275" customWidth="1"/>
    <col min="5122" max="5122" width="8.140625" style="275" customWidth="1"/>
    <col min="5123" max="5123" width="17.28515625" style="275" bestFit="1" customWidth="1"/>
    <col min="5124" max="5124" width="14.85546875" style="275" bestFit="1" customWidth="1"/>
    <col min="5125" max="5125" width="4.42578125" style="275" bestFit="1" customWidth="1"/>
    <col min="5126" max="5126" width="4.42578125" style="275" customWidth="1"/>
    <col min="5127" max="5127" width="13.85546875" style="275" customWidth="1"/>
    <col min="5128" max="5128" width="4.140625" style="275" customWidth="1"/>
    <col min="5129" max="5129" width="24.140625" style="275" bestFit="1" customWidth="1"/>
    <col min="5130" max="5130" width="27.7109375" style="275" customWidth="1"/>
    <col min="5131" max="5131" width="8.85546875" style="275" customWidth="1"/>
    <col min="5132" max="5132" width="6.140625" style="275" customWidth="1"/>
    <col min="5133" max="5376" width="11.42578125" style="275"/>
    <col min="5377" max="5377" width="7.5703125" style="275" customWidth="1"/>
    <col min="5378" max="5378" width="8.140625" style="275" customWidth="1"/>
    <col min="5379" max="5379" width="17.28515625" style="275" bestFit="1" customWidth="1"/>
    <col min="5380" max="5380" width="14.85546875" style="275" bestFit="1" customWidth="1"/>
    <col min="5381" max="5381" width="4.42578125" style="275" bestFit="1" customWidth="1"/>
    <col min="5382" max="5382" width="4.42578125" style="275" customWidth="1"/>
    <col min="5383" max="5383" width="13.85546875" style="275" customWidth="1"/>
    <col min="5384" max="5384" width="4.140625" style="275" customWidth="1"/>
    <col min="5385" max="5385" width="24.140625" style="275" bestFit="1" customWidth="1"/>
    <col min="5386" max="5386" width="27.7109375" style="275" customWidth="1"/>
    <col min="5387" max="5387" width="8.85546875" style="275" customWidth="1"/>
    <col min="5388" max="5388" width="6.140625" style="275" customWidth="1"/>
    <col min="5389" max="5632" width="11.42578125" style="275"/>
    <col min="5633" max="5633" width="7.5703125" style="275" customWidth="1"/>
    <col min="5634" max="5634" width="8.140625" style="275" customWidth="1"/>
    <col min="5635" max="5635" width="17.28515625" style="275" bestFit="1" customWidth="1"/>
    <col min="5636" max="5636" width="14.85546875" style="275" bestFit="1" customWidth="1"/>
    <col min="5637" max="5637" width="4.42578125" style="275" bestFit="1" customWidth="1"/>
    <col min="5638" max="5638" width="4.42578125" style="275" customWidth="1"/>
    <col min="5639" max="5639" width="13.85546875" style="275" customWidth="1"/>
    <col min="5640" max="5640" width="4.140625" style="275" customWidth="1"/>
    <col min="5641" max="5641" width="24.140625" style="275" bestFit="1" customWidth="1"/>
    <col min="5642" max="5642" width="27.7109375" style="275" customWidth="1"/>
    <col min="5643" max="5643" width="8.85546875" style="275" customWidth="1"/>
    <col min="5644" max="5644" width="6.140625" style="275" customWidth="1"/>
    <col min="5645" max="5888" width="11.42578125" style="275"/>
    <col min="5889" max="5889" width="7.5703125" style="275" customWidth="1"/>
    <col min="5890" max="5890" width="8.140625" style="275" customWidth="1"/>
    <col min="5891" max="5891" width="17.28515625" style="275" bestFit="1" customWidth="1"/>
    <col min="5892" max="5892" width="14.85546875" style="275" bestFit="1" customWidth="1"/>
    <col min="5893" max="5893" width="4.42578125" style="275" bestFit="1" customWidth="1"/>
    <col min="5894" max="5894" width="4.42578125" style="275" customWidth="1"/>
    <col min="5895" max="5895" width="13.85546875" style="275" customWidth="1"/>
    <col min="5896" max="5896" width="4.140625" style="275" customWidth="1"/>
    <col min="5897" max="5897" width="24.140625" style="275" bestFit="1" customWidth="1"/>
    <col min="5898" max="5898" width="27.7109375" style="275" customWidth="1"/>
    <col min="5899" max="5899" width="8.85546875" style="275" customWidth="1"/>
    <col min="5900" max="5900" width="6.140625" style="275" customWidth="1"/>
    <col min="5901" max="6144" width="11.42578125" style="275"/>
    <col min="6145" max="6145" width="7.5703125" style="275" customWidth="1"/>
    <col min="6146" max="6146" width="8.140625" style="275" customWidth="1"/>
    <col min="6147" max="6147" width="17.28515625" style="275" bestFit="1" customWidth="1"/>
    <col min="6148" max="6148" width="14.85546875" style="275" bestFit="1" customWidth="1"/>
    <col min="6149" max="6149" width="4.42578125" style="275" bestFit="1" customWidth="1"/>
    <col min="6150" max="6150" width="4.42578125" style="275" customWidth="1"/>
    <col min="6151" max="6151" width="13.85546875" style="275" customWidth="1"/>
    <col min="6152" max="6152" width="4.140625" style="275" customWidth="1"/>
    <col min="6153" max="6153" width="24.140625" style="275" bestFit="1" customWidth="1"/>
    <col min="6154" max="6154" width="27.7109375" style="275" customWidth="1"/>
    <col min="6155" max="6155" width="8.85546875" style="275" customWidth="1"/>
    <col min="6156" max="6156" width="6.140625" style="275" customWidth="1"/>
    <col min="6157" max="6400" width="11.42578125" style="275"/>
    <col min="6401" max="6401" width="7.5703125" style="275" customWidth="1"/>
    <col min="6402" max="6402" width="8.140625" style="275" customWidth="1"/>
    <col min="6403" max="6403" width="17.28515625" style="275" bestFit="1" customWidth="1"/>
    <col min="6404" max="6404" width="14.85546875" style="275" bestFit="1" customWidth="1"/>
    <col min="6405" max="6405" width="4.42578125" style="275" bestFit="1" customWidth="1"/>
    <col min="6406" max="6406" width="4.42578125" style="275" customWidth="1"/>
    <col min="6407" max="6407" width="13.85546875" style="275" customWidth="1"/>
    <col min="6408" max="6408" width="4.140625" style="275" customWidth="1"/>
    <col min="6409" max="6409" width="24.140625" style="275" bestFit="1" customWidth="1"/>
    <col min="6410" max="6410" width="27.7109375" style="275" customWidth="1"/>
    <col min="6411" max="6411" width="8.85546875" style="275" customWidth="1"/>
    <col min="6412" max="6412" width="6.140625" style="275" customWidth="1"/>
    <col min="6413" max="6656" width="11.42578125" style="275"/>
    <col min="6657" max="6657" width="7.5703125" style="275" customWidth="1"/>
    <col min="6658" max="6658" width="8.140625" style="275" customWidth="1"/>
    <col min="6659" max="6659" width="17.28515625" style="275" bestFit="1" customWidth="1"/>
    <col min="6660" max="6660" width="14.85546875" style="275" bestFit="1" customWidth="1"/>
    <col min="6661" max="6661" width="4.42578125" style="275" bestFit="1" customWidth="1"/>
    <col min="6662" max="6662" width="4.42578125" style="275" customWidth="1"/>
    <col min="6663" max="6663" width="13.85546875" style="275" customWidth="1"/>
    <col min="6664" max="6664" width="4.140625" style="275" customWidth="1"/>
    <col min="6665" max="6665" width="24.140625" style="275" bestFit="1" customWidth="1"/>
    <col min="6666" max="6666" width="27.7109375" style="275" customWidth="1"/>
    <col min="6667" max="6667" width="8.85546875" style="275" customWidth="1"/>
    <col min="6668" max="6668" width="6.140625" style="275" customWidth="1"/>
    <col min="6669" max="6912" width="11.42578125" style="275"/>
    <col min="6913" max="6913" width="7.5703125" style="275" customWidth="1"/>
    <col min="6914" max="6914" width="8.140625" style="275" customWidth="1"/>
    <col min="6915" max="6915" width="17.28515625" style="275" bestFit="1" customWidth="1"/>
    <col min="6916" max="6916" width="14.85546875" style="275" bestFit="1" customWidth="1"/>
    <col min="6917" max="6917" width="4.42578125" style="275" bestFit="1" customWidth="1"/>
    <col min="6918" max="6918" width="4.42578125" style="275" customWidth="1"/>
    <col min="6919" max="6919" width="13.85546875" style="275" customWidth="1"/>
    <col min="6920" max="6920" width="4.140625" style="275" customWidth="1"/>
    <col min="6921" max="6921" width="24.140625" style="275" bestFit="1" customWidth="1"/>
    <col min="6922" max="6922" width="27.7109375" style="275" customWidth="1"/>
    <col min="6923" max="6923" width="8.85546875" style="275" customWidth="1"/>
    <col min="6924" max="6924" width="6.140625" style="275" customWidth="1"/>
    <col min="6925" max="7168" width="11.42578125" style="275"/>
    <col min="7169" max="7169" width="7.5703125" style="275" customWidth="1"/>
    <col min="7170" max="7170" width="8.140625" style="275" customWidth="1"/>
    <col min="7171" max="7171" width="17.28515625" style="275" bestFit="1" customWidth="1"/>
    <col min="7172" max="7172" width="14.85546875" style="275" bestFit="1" customWidth="1"/>
    <col min="7173" max="7173" width="4.42578125" style="275" bestFit="1" customWidth="1"/>
    <col min="7174" max="7174" width="4.42578125" style="275" customWidth="1"/>
    <col min="7175" max="7175" width="13.85546875" style="275" customWidth="1"/>
    <col min="7176" max="7176" width="4.140625" style="275" customWidth="1"/>
    <col min="7177" max="7177" width="24.140625" style="275" bestFit="1" customWidth="1"/>
    <col min="7178" max="7178" width="27.7109375" style="275" customWidth="1"/>
    <col min="7179" max="7179" width="8.85546875" style="275" customWidth="1"/>
    <col min="7180" max="7180" width="6.140625" style="275" customWidth="1"/>
    <col min="7181" max="7424" width="11.42578125" style="275"/>
    <col min="7425" max="7425" width="7.5703125" style="275" customWidth="1"/>
    <col min="7426" max="7426" width="8.140625" style="275" customWidth="1"/>
    <col min="7427" max="7427" width="17.28515625" style="275" bestFit="1" customWidth="1"/>
    <col min="7428" max="7428" width="14.85546875" style="275" bestFit="1" customWidth="1"/>
    <col min="7429" max="7429" width="4.42578125" style="275" bestFit="1" customWidth="1"/>
    <col min="7430" max="7430" width="4.42578125" style="275" customWidth="1"/>
    <col min="7431" max="7431" width="13.85546875" style="275" customWidth="1"/>
    <col min="7432" max="7432" width="4.140625" style="275" customWidth="1"/>
    <col min="7433" max="7433" width="24.140625" style="275" bestFit="1" customWidth="1"/>
    <col min="7434" max="7434" width="27.7109375" style="275" customWidth="1"/>
    <col min="7435" max="7435" width="8.85546875" style="275" customWidth="1"/>
    <col min="7436" max="7436" width="6.140625" style="275" customWidth="1"/>
    <col min="7437" max="7680" width="11.42578125" style="275"/>
    <col min="7681" max="7681" width="7.5703125" style="275" customWidth="1"/>
    <col min="7682" max="7682" width="8.140625" style="275" customWidth="1"/>
    <col min="7683" max="7683" width="17.28515625" style="275" bestFit="1" customWidth="1"/>
    <col min="7684" max="7684" width="14.85546875" style="275" bestFit="1" customWidth="1"/>
    <col min="7685" max="7685" width="4.42578125" style="275" bestFit="1" customWidth="1"/>
    <col min="7686" max="7686" width="4.42578125" style="275" customWidth="1"/>
    <col min="7687" max="7687" width="13.85546875" style="275" customWidth="1"/>
    <col min="7688" max="7688" width="4.140625" style="275" customWidth="1"/>
    <col min="7689" max="7689" width="24.140625" style="275" bestFit="1" customWidth="1"/>
    <col min="7690" max="7690" width="27.7109375" style="275" customWidth="1"/>
    <col min="7691" max="7691" width="8.85546875" style="275" customWidth="1"/>
    <col min="7692" max="7692" width="6.140625" style="275" customWidth="1"/>
    <col min="7693" max="7936" width="11.42578125" style="275"/>
    <col min="7937" max="7937" width="7.5703125" style="275" customWidth="1"/>
    <col min="7938" max="7938" width="8.140625" style="275" customWidth="1"/>
    <col min="7939" max="7939" width="17.28515625" style="275" bestFit="1" customWidth="1"/>
    <col min="7940" max="7940" width="14.85546875" style="275" bestFit="1" customWidth="1"/>
    <col min="7941" max="7941" width="4.42578125" style="275" bestFit="1" customWidth="1"/>
    <col min="7942" max="7942" width="4.42578125" style="275" customWidth="1"/>
    <col min="7943" max="7943" width="13.85546875" style="275" customWidth="1"/>
    <col min="7944" max="7944" width="4.140625" style="275" customWidth="1"/>
    <col min="7945" max="7945" width="24.140625" style="275" bestFit="1" customWidth="1"/>
    <col min="7946" max="7946" width="27.7109375" style="275" customWidth="1"/>
    <col min="7947" max="7947" width="8.85546875" style="275" customWidth="1"/>
    <col min="7948" max="7948" width="6.140625" style="275" customWidth="1"/>
    <col min="7949" max="8192" width="11.42578125" style="275"/>
    <col min="8193" max="8193" width="7.5703125" style="275" customWidth="1"/>
    <col min="8194" max="8194" width="8.140625" style="275" customWidth="1"/>
    <col min="8195" max="8195" width="17.28515625" style="275" bestFit="1" customWidth="1"/>
    <col min="8196" max="8196" width="14.85546875" style="275" bestFit="1" customWidth="1"/>
    <col min="8197" max="8197" width="4.42578125" style="275" bestFit="1" customWidth="1"/>
    <col min="8198" max="8198" width="4.42578125" style="275" customWidth="1"/>
    <col min="8199" max="8199" width="13.85546875" style="275" customWidth="1"/>
    <col min="8200" max="8200" width="4.140625" style="275" customWidth="1"/>
    <col min="8201" max="8201" width="24.140625" style="275" bestFit="1" customWidth="1"/>
    <col min="8202" max="8202" width="27.7109375" style="275" customWidth="1"/>
    <col min="8203" max="8203" width="8.85546875" style="275" customWidth="1"/>
    <col min="8204" max="8204" width="6.140625" style="275" customWidth="1"/>
    <col min="8205" max="8448" width="11.42578125" style="275"/>
    <col min="8449" max="8449" width="7.5703125" style="275" customWidth="1"/>
    <col min="8450" max="8450" width="8.140625" style="275" customWidth="1"/>
    <col min="8451" max="8451" width="17.28515625" style="275" bestFit="1" customWidth="1"/>
    <col min="8452" max="8452" width="14.85546875" style="275" bestFit="1" customWidth="1"/>
    <col min="8453" max="8453" width="4.42578125" style="275" bestFit="1" customWidth="1"/>
    <col min="8454" max="8454" width="4.42578125" style="275" customWidth="1"/>
    <col min="8455" max="8455" width="13.85546875" style="275" customWidth="1"/>
    <col min="8456" max="8456" width="4.140625" style="275" customWidth="1"/>
    <col min="8457" max="8457" width="24.140625" style="275" bestFit="1" customWidth="1"/>
    <col min="8458" max="8458" width="27.7109375" style="275" customWidth="1"/>
    <col min="8459" max="8459" width="8.85546875" style="275" customWidth="1"/>
    <col min="8460" max="8460" width="6.140625" style="275" customWidth="1"/>
    <col min="8461" max="8704" width="11.42578125" style="275"/>
    <col min="8705" max="8705" width="7.5703125" style="275" customWidth="1"/>
    <col min="8706" max="8706" width="8.140625" style="275" customWidth="1"/>
    <col min="8707" max="8707" width="17.28515625" style="275" bestFit="1" customWidth="1"/>
    <col min="8708" max="8708" width="14.85546875" style="275" bestFit="1" customWidth="1"/>
    <col min="8709" max="8709" width="4.42578125" style="275" bestFit="1" customWidth="1"/>
    <col min="8710" max="8710" width="4.42578125" style="275" customWidth="1"/>
    <col min="8711" max="8711" width="13.85546875" style="275" customWidth="1"/>
    <col min="8712" max="8712" width="4.140625" style="275" customWidth="1"/>
    <col min="8713" max="8713" width="24.140625" style="275" bestFit="1" customWidth="1"/>
    <col min="8714" max="8714" width="27.7109375" style="275" customWidth="1"/>
    <col min="8715" max="8715" width="8.85546875" style="275" customWidth="1"/>
    <col min="8716" max="8716" width="6.140625" style="275" customWidth="1"/>
    <col min="8717" max="8960" width="11.42578125" style="275"/>
    <col min="8961" max="8961" width="7.5703125" style="275" customWidth="1"/>
    <col min="8962" max="8962" width="8.140625" style="275" customWidth="1"/>
    <col min="8963" max="8963" width="17.28515625" style="275" bestFit="1" customWidth="1"/>
    <col min="8964" max="8964" width="14.85546875" style="275" bestFit="1" customWidth="1"/>
    <col min="8965" max="8965" width="4.42578125" style="275" bestFit="1" customWidth="1"/>
    <col min="8966" max="8966" width="4.42578125" style="275" customWidth="1"/>
    <col min="8967" max="8967" width="13.85546875" style="275" customWidth="1"/>
    <col min="8968" max="8968" width="4.140625" style="275" customWidth="1"/>
    <col min="8969" max="8969" width="24.140625" style="275" bestFit="1" customWidth="1"/>
    <col min="8970" max="8970" width="27.7109375" style="275" customWidth="1"/>
    <col min="8971" max="8971" width="8.85546875" style="275" customWidth="1"/>
    <col min="8972" max="8972" width="6.140625" style="275" customWidth="1"/>
    <col min="8973" max="9216" width="11.42578125" style="275"/>
    <col min="9217" max="9217" width="7.5703125" style="275" customWidth="1"/>
    <col min="9218" max="9218" width="8.140625" style="275" customWidth="1"/>
    <col min="9219" max="9219" width="17.28515625" style="275" bestFit="1" customWidth="1"/>
    <col min="9220" max="9220" width="14.85546875" style="275" bestFit="1" customWidth="1"/>
    <col min="9221" max="9221" width="4.42578125" style="275" bestFit="1" customWidth="1"/>
    <col min="9222" max="9222" width="4.42578125" style="275" customWidth="1"/>
    <col min="9223" max="9223" width="13.85546875" style="275" customWidth="1"/>
    <col min="9224" max="9224" width="4.140625" style="275" customWidth="1"/>
    <col min="9225" max="9225" width="24.140625" style="275" bestFit="1" customWidth="1"/>
    <col min="9226" max="9226" width="27.7109375" style="275" customWidth="1"/>
    <col min="9227" max="9227" width="8.85546875" style="275" customWidth="1"/>
    <col min="9228" max="9228" width="6.140625" style="275" customWidth="1"/>
    <col min="9229" max="9472" width="11.42578125" style="275"/>
    <col min="9473" max="9473" width="7.5703125" style="275" customWidth="1"/>
    <col min="9474" max="9474" width="8.140625" style="275" customWidth="1"/>
    <col min="9475" max="9475" width="17.28515625" style="275" bestFit="1" customWidth="1"/>
    <col min="9476" max="9476" width="14.85546875" style="275" bestFit="1" customWidth="1"/>
    <col min="9477" max="9477" width="4.42578125" style="275" bestFit="1" customWidth="1"/>
    <col min="9478" max="9478" width="4.42578125" style="275" customWidth="1"/>
    <col min="9479" max="9479" width="13.85546875" style="275" customWidth="1"/>
    <col min="9480" max="9480" width="4.140625" style="275" customWidth="1"/>
    <col min="9481" max="9481" width="24.140625" style="275" bestFit="1" customWidth="1"/>
    <col min="9482" max="9482" width="27.7109375" style="275" customWidth="1"/>
    <col min="9483" max="9483" width="8.85546875" style="275" customWidth="1"/>
    <col min="9484" max="9484" width="6.140625" style="275" customWidth="1"/>
    <col min="9485" max="9728" width="11.42578125" style="275"/>
    <col min="9729" max="9729" width="7.5703125" style="275" customWidth="1"/>
    <col min="9730" max="9730" width="8.140625" style="275" customWidth="1"/>
    <col min="9731" max="9731" width="17.28515625" style="275" bestFit="1" customWidth="1"/>
    <col min="9732" max="9732" width="14.85546875" style="275" bestFit="1" customWidth="1"/>
    <col min="9733" max="9733" width="4.42578125" style="275" bestFit="1" customWidth="1"/>
    <col min="9734" max="9734" width="4.42578125" style="275" customWidth="1"/>
    <col min="9735" max="9735" width="13.85546875" style="275" customWidth="1"/>
    <col min="9736" max="9736" width="4.140625" style="275" customWidth="1"/>
    <col min="9737" max="9737" width="24.140625" style="275" bestFit="1" customWidth="1"/>
    <col min="9738" max="9738" width="27.7109375" style="275" customWidth="1"/>
    <col min="9739" max="9739" width="8.85546875" style="275" customWidth="1"/>
    <col min="9740" max="9740" width="6.140625" style="275" customWidth="1"/>
    <col min="9741" max="9984" width="11.42578125" style="275"/>
    <col min="9985" max="9985" width="7.5703125" style="275" customWidth="1"/>
    <col min="9986" max="9986" width="8.140625" style="275" customWidth="1"/>
    <col min="9987" max="9987" width="17.28515625" style="275" bestFit="1" customWidth="1"/>
    <col min="9988" max="9988" width="14.85546875" style="275" bestFit="1" customWidth="1"/>
    <col min="9989" max="9989" width="4.42578125" style="275" bestFit="1" customWidth="1"/>
    <col min="9990" max="9990" width="4.42578125" style="275" customWidth="1"/>
    <col min="9991" max="9991" width="13.85546875" style="275" customWidth="1"/>
    <col min="9992" max="9992" width="4.140625" style="275" customWidth="1"/>
    <col min="9993" max="9993" width="24.140625" style="275" bestFit="1" customWidth="1"/>
    <col min="9994" max="9994" width="27.7109375" style="275" customWidth="1"/>
    <col min="9995" max="9995" width="8.85546875" style="275" customWidth="1"/>
    <col min="9996" max="9996" width="6.140625" style="275" customWidth="1"/>
    <col min="9997" max="10240" width="11.42578125" style="275"/>
    <col min="10241" max="10241" width="7.5703125" style="275" customWidth="1"/>
    <col min="10242" max="10242" width="8.140625" style="275" customWidth="1"/>
    <col min="10243" max="10243" width="17.28515625" style="275" bestFit="1" customWidth="1"/>
    <col min="10244" max="10244" width="14.85546875" style="275" bestFit="1" customWidth="1"/>
    <col min="10245" max="10245" width="4.42578125" style="275" bestFit="1" customWidth="1"/>
    <col min="10246" max="10246" width="4.42578125" style="275" customWidth="1"/>
    <col min="10247" max="10247" width="13.85546875" style="275" customWidth="1"/>
    <col min="10248" max="10248" width="4.140625" style="275" customWidth="1"/>
    <col min="10249" max="10249" width="24.140625" style="275" bestFit="1" customWidth="1"/>
    <col min="10250" max="10250" width="27.7109375" style="275" customWidth="1"/>
    <col min="10251" max="10251" width="8.85546875" style="275" customWidth="1"/>
    <col min="10252" max="10252" width="6.140625" style="275" customWidth="1"/>
    <col min="10253" max="10496" width="11.42578125" style="275"/>
    <col min="10497" max="10497" width="7.5703125" style="275" customWidth="1"/>
    <col min="10498" max="10498" width="8.140625" style="275" customWidth="1"/>
    <col min="10499" max="10499" width="17.28515625" style="275" bestFit="1" customWidth="1"/>
    <col min="10500" max="10500" width="14.85546875" style="275" bestFit="1" customWidth="1"/>
    <col min="10501" max="10501" width="4.42578125" style="275" bestFit="1" customWidth="1"/>
    <col min="10502" max="10502" width="4.42578125" style="275" customWidth="1"/>
    <col min="10503" max="10503" width="13.85546875" style="275" customWidth="1"/>
    <col min="10504" max="10504" width="4.140625" style="275" customWidth="1"/>
    <col min="10505" max="10505" width="24.140625" style="275" bestFit="1" customWidth="1"/>
    <col min="10506" max="10506" width="27.7109375" style="275" customWidth="1"/>
    <col min="10507" max="10507" width="8.85546875" style="275" customWidth="1"/>
    <col min="10508" max="10508" width="6.140625" style="275" customWidth="1"/>
    <col min="10509" max="10752" width="11.42578125" style="275"/>
    <col min="10753" max="10753" width="7.5703125" style="275" customWidth="1"/>
    <col min="10754" max="10754" width="8.140625" style="275" customWidth="1"/>
    <col min="10755" max="10755" width="17.28515625" style="275" bestFit="1" customWidth="1"/>
    <col min="10756" max="10756" width="14.85546875" style="275" bestFit="1" customWidth="1"/>
    <col min="10757" max="10757" width="4.42578125" style="275" bestFit="1" customWidth="1"/>
    <col min="10758" max="10758" width="4.42578125" style="275" customWidth="1"/>
    <col min="10759" max="10759" width="13.85546875" style="275" customWidth="1"/>
    <col min="10760" max="10760" width="4.140625" style="275" customWidth="1"/>
    <col min="10761" max="10761" width="24.140625" style="275" bestFit="1" customWidth="1"/>
    <col min="10762" max="10762" width="27.7109375" style="275" customWidth="1"/>
    <col min="10763" max="10763" width="8.85546875" style="275" customWidth="1"/>
    <col min="10764" max="10764" width="6.140625" style="275" customWidth="1"/>
    <col min="10765" max="11008" width="11.42578125" style="275"/>
    <col min="11009" max="11009" width="7.5703125" style="275" customWidth="1"/>
    <col min="11010" max="11010" width="8.140625" style="275" customWidth="1"/>
    <col min="11011" max="11011" width="17.28515625" style="275" bestFit="1" customWidth="1"/>
    <col min="11012" max="11012" width="14.85546875" style="275" bestFit="1" customWidth="1"/>
    <col min="11013" max="11013" width="4.42578125" style="275" bestFit="1" customWidth="1"/>
    <col min="11014" max="11014" width="4.42578125" style="275" customWidth="1"/>
    <col min="11015" max="11015" width="13.85546875" style="275" customWidth="1"/>
    <col min="11016" max="11016" width="4.140625" style="275" customWidth="1"/>
    <col min="11017" max="11017" width="24.140625" style="275" bestFit="1" customWidth="1"/>
    <col min="11018" max="11018" width="27.7109375" style="275" customWidth="1"/>
    <col min="11019" max="11019" width="8.85546875" style="275" customWidth="1"/>
    <col min="11020" max="11020" width="6.140625" style="275" customWidth="1"/>
    <col min="11021" max="11264" width="11.42578125" style="275"/>
    <col min="11265" max="11265" width="7.5703125" style="275" customWidth="1"/>
    <col min="11266" max="11266" width="8.140625" style="275" customWidth="1"/>
    <col min="11267" max="11267" width="17.28515625" style="275" bestFit="1" customWidth="1"/>
    <col min="11268" max="11268" width="14.85546875" style="275" bestFit="1" customWidth="1"/>
    <col min="11269" max="11269" width="4.42578125" style="275" bestFit="1" customWidth="1"/>
    <col min="11270" max="11270" width="4.42578125" style="275" customWidth="1"/>
    <col min="11271" max="11271" width="13.85546875" style="275" customWidth="1"/>
    <col min="11272" max="11272" width="4.140625" style="275" customWidth="1"/>
    <col min="11273" max="11273" width="24.140625" style="275" bestFit="1" customWidth="1"/>
    <col min="11274" max="11274" width="27.7109375" style="275" customWidth="1"/>
    <col min="11275" max="11275" width="8.85546875" style="275" customWidth="1"/>
    <col min="11276" max="11276" width="6.140625" style="275" customWidth="1"/>
    <col min="11277" max="11520" width="11.42578125" style="275"/>
    <col min="11521" max="11521" width="7.5703125" style="275" customWidth="1"/>
    <col min="11522" max="11522" width="8.140625" style="275" customWidth="1"/>
    <col min="11523" max="11523" width="17.28515625" style="275" bestFit="1" customWidth="1"/>
    <col min="11524" max="11524" width="14.85546875" style="275" bestFit="1" customWidth="1"/>
    <col min="11525" max="11525" width="4.42578125" style="275" bestFit="1" customWidth="1"/>
    <col min="11526" max="11526" width="4.42578125" style="275" customWidth="1"/>
    <col min="11527" max="11527" width="13.85546875" style="275" customWidth="1"/>
    <col min="11528" max="11528" width="4.140625" style="275" customWidth="1"/>
    <col min="11529" max="11529" width="24.140625" style="275" bestFit="1" customWidth="1"/>
    <col min="11530" max="11530" width="27.7109375" style="275" customWidth="1"/>
    <col min="11531" max="11531" width="8.85546875" style="275" customWidth="1"/>
    <col min="11532" max="11532" width="6.140625" style="275" customWidth="1"/>
    <col min="11533" max="11776" width="11.42578125" style="275"/>
    <col min="11777" max="11777" width="7.5703125" style="275" customWidth="1"/>
    <col min="11778" max="11778" width="8.140625" style="275" customWidth="1"/>
    <col min="11779" max="11779" width="17.28515625" style="275" bestFit="1" customWidth="1"/>
    <col min="11780" max="11780" width="14.85546875" style="275" bestFit="1" customWidth="1"/>
    <col min="11781" max="11781" width="4.42578125" style="275" bestFit="1" customWidth="1"/>
    <col min="11782" max="11782" width="4.42578125" style="275" customWidth="1"/>
    <col min="11783" max="11783" width="13.85546875" style="275" customWidth="1"/>
    <col min="11784" max="11784" width="4.140625" style="275" customWidth="1"/>
    <col min="11785" max="11785" width="24.140625" style="275" bestFit="1" customWidth="1"/>
    <col min="11786" max="11786" width="27.7109375" style="275" customWidth="1"/>
    <col min="11787" max="11787" width="8.85546875" style="275" customWidth="1"/>
    <col min="11788" max="11788" width="6.140625" style="275" customWidth="1"/>
    <col min="11789" max="12032" width="11.42578125" style="275"/>
    <col min="12033" max="12033" width="7.5703125" style="275" customWidth="1"/>
    <col min="12034" max="12034" width="8.140625" style="275" customWidth="1"/>
    <col min="12035" max="12035" width="17.28515625" style="275" bestFit="1" customWidth="1"/>
    <col min="12036" max="12036" width="14.85546875" style="275" bestFit="1" customWidth="1"/>
    <col min="12037" max="12037" width="4.42578125" style="275" bestFit="1" customWidth="1"/>
    <col min="12038" max="12038" width="4.42578125" style="275" customWidth="1"/>
    <col min="12039" max="12039" width="13.85546875" style="275" customWidth="1"/>
    <col min="12040" max="12040" width="4.140625" style="275" customWidth="1"/>
    <col min="12041" max="12041" width="24.140625" style="275" bestFit="1" customWidth="1"/>
    <col min="12042" max="12042" width="27.7109375" style="275" customWidth="1"/>
    <col min="12043" max="12043" width="8.85546875" style="275" customWidth="1"/>
    <col min="12044" max="12044" width="6.140625" style="275" customWidth="1"/>
    <col min="12045" max="12288" width="11.42578125" style="275"/>
    <col min="12289" max="12289" width="7.5703125" style="275" customWidth="1"/>
    <col min="12290" max="12290" width="8.140625" style="275" customWidth="1"/>
    <col min="12291" max="12291" width="17.28515625" style="275" bestFit="1" customWidth="1"/>
    <col min="12292" max="12292" width="14.85546875" style="275" bestFit="1" customWidth="1"/>
    <col min="12293" max="12293" width="4.42578125" style="275" bestFit="1" customWidth="1"/>
    <col min="12294" max="12294" width="4.42578125" style="275" customWidth="1"/>
    <col min="12295" max="12295" width="13.85546875" style="275" customWidth="1"/>
    <col min="12296" max="12296" width="4.140625" style="275" customWidth="1"/>
    <col min="12297" max="12297" width="24.140625" style="275" bestFit="1" customWidth="1"/>
    <col min="12298" max="12298" width="27.7109375" style="275" customWidth="1"/>
    <col min="12299" max="12299" width="8.85546875" style="275" customWidth="1"/>
    <col min="12300" max="12300" width="6.140625" style="275" customWidth="1"/>
    <col min="12301" max="12544" width="11.42578125" style="275"/>
    <col min="12545" max="12545" width="7.5703125" style="275" customWidth="1"/>
    <col min="12546" max="12546" width="8.140625" style="275" customWidth="1"/>
    <col min="12547" max="12547" width="17.28515625" style="275" bestFit="1" customWidth="1"/>
    <col min="12548" max="12548" width="14.85546875" style="275" bestFit="1" customWidth="1"/>
    <col min="12549" max="12549" width="4.42578125" style="275" bestFit="1" customWidth="1"/>
    <col min="12550" max="12550" width="4.42578125" style="275" customWidth="1"/>
    <col min="12551" max="12551" width="13.85546875" style="275" customWidth="1"/>
    <col min="12552" max="12552" width="4.140625" style="275" customWidth="1"/>
    <col min="12553" max="12553" width="24.140625" style="275" bestFit="1" customWidth="1"/>
    <col min="12554" max="12554" width="27.7109375" style="275" customWidth="1"/>
    <col min="12555" max="12555" width="8.85546875" style="275" customWidth="1"/>
    <col min="12556" max="12556" width="6.140625" style="275" customWidth="1"/>
    <col min="12557" max="12800" width="11.42578125" style="275"/>
    <col min="12801" max="12801" width="7.5703125" style="275" customWidth="1"/>
    <col min="12802" max="12802" width="8.140625" style="275" customWidth="1"/>
    <col min="12803" max="12803" width="17.28515625" style="275" bestFit="1" customWidth="1"/>
    <col min="12804" max="12804" width="14.85546875" style="275" bestFit="1" customWidth="1"/>
    <col min="12805" max="12805" width="4.42578125" style="275" bestFit="1" customWidth="1"/>
    <col min="12806" max="12806" width="4.42578125" style="275" customWidth="1"/>
    <col min="12807" max="12807" width="13.85546875" style="275" customWidth="1"/>
    <col min="12808" max="12808" width="4.140625" style="275" customWidth="1"/>
    <col min="12809" max="12809" width="24.140625" style="275" bestFit="1" customWidth="1"/>
    <col min="12810" max="12810" width="27.7109375" style="275" customWidth="1"/>
    <col min="12811" max="12811" width="8.85546875" style="275" customWidth="1"/>
    <col min="12812" max="12812" width="6.140625" style="275" customWidth="1"/>
    <col min="12813" max="13056" width="11.42578125" style="275"/>
    <col min="13057" max="13057" width="7.5703125" style="275" customWidth="1"/>
    <col min="13058" max="13058" width="8.140625" style="275" customWidth="1"/>
    <col min="13059" max="13059" width="17.28515625" style="275" bestFit="1" customWidth="1"/>
    <col min="13060" max="13060" width="14.85546875" style="275" bestFit="1" customWidth="1"/>
    <col min="13061" max="13061" width="4.42578125" style="275" bestFit="1" customWidth="1"/>
    <col min="13062" max="13062" width="4.42578125" style="275" customWidth="1"/>
    <col min="13063" max="13063" width="13.85546875" style="275" customWidth="1"/>
    <col min="13064" max="13064" width="4.140625" style="275" customWidth="1"/>
    <col min="13065" max="13065" width="24.140625" style="275" bestFit="1" customWidth="1"/>
    <col min="13066" max="13066" width="27.7109375" style="275" customWidth="1"/>
    <col min="13067" max="13067" width="8.85546875" style="275" customWidth="1"/>
    <col min="13068" max="13068" width="6.140625" style="275" customWidth="1"/>
    <col min="13069" max="13312" width="11.42578125" style="275"/>
    <col min="13313" max="13313" width="7.5703125" style="275" customWidth="1"/>
    <col min="13314" max="13314" width="8.140625" style="275" customWidth="1"/>
    <col min="13315" max="13315" width="17.28515625" style="275" bestFit="1" customWidth="1"/>
    <col min="13316" max="13316" width="14.85546875" style="275" bestFit="1" customWidth="1"/>
    <col min="13317" max="13317" width="4.42578125" style="275" bestFit="1" customWidth="1"/>
    <col min="13318" max="13318" width="4.42578125" style="275" customWidth="1"/>
    <col min="13319" max="13319" width="13.85546875" style="275" customWidth="1"/>
    <col min="13320" max="13320" width="4.140625" style="275" customWidth="1"/>
    <col min="13321" max="13321" width="24.140625" style="275" bestFit="1" customWidth="1"/>
    <col min="13322" max="13322" width="27.7109375" style="275" customWidth="1"/>
    <col min="13323" max="13323" width="8.85546875" style="275" customWidth="1"/>
    <col min="13324" max="13324" width="6.140625" style="275" customWidth="1"/>
    <col min="13325" max="13568" width="11.42578125" style="275"/>
    <col min="13569" max="13569" width="7.5703125" style="275" customWidth="1"/>
    <col min="13570" max="13570" width="8.140625" style="275" customWidth="1"/>
    <col min="13571" max="13571" width="17.28515625" style="275" bestFit="1" customWidth="1"/>
    <col min="13572" max="13572" width="14.85546875" style="275" bestFit="1" customWidth="1"/>
    <col min="13573" max="13573" width="4.42578125" style="275" bestFit="1" customWidth="1"/>
    <col min="13574" max="13574" width="4.42578125" style="275" customWidth="1"/>
    <col min="13575" max="13575" width="13.85546875" style="275" customWidth="1"/>
    <col min="13576" max="13576" width="4.140625" style="275" customWidth="1"/>
    <col min="13577" max="13577" width="24.140625" style="275" bestFit="1" customWidth="1"/>
    <col min="13578" max="13578" width="27.7109375" style="275" customWidth="1"/>
    <col min="13579" max="13579" width="8.85546875" style="275" customWidth="1"/>
    <col min="13580" max="13580" width="6.140625" style="275" customWidth="1"/>
    <col min="13581" max="13824" width="11.42578125" style="275"/>
    <col min="13825" max="13825" width="7.5703125" style="275" customWidth="1"/>
    <col min="13826" max="13826" width="8.140625" style="275" customWidth="1"/>
    <col min="13827" max="13827" width="17.28515625" style="275" bestFit="1" customWidth="1"/>
    <col min="13828" max="13828" width="14.85546875" style="275" bestFit="1" customWidth="1"/>
    <col min="13829" max="13829" width="4.42578125" style="275" bestFit="1" customWidth="1"/>
    <col min="13830" max="13830" width="4.42578125" style="275" customWidth="1"/>
    <col min="13831" max="13831" width="13.85546875" style="275" customWidth="1"/>
    <col min="13832" max="13832" width="4.140625" style="275" customWidth="1"/>
    <col min="13833" max="13833" width="24.140625" style="275" bestFit="1" customWidth="1"/>
    <col min="13834" max="13834" width="27.7109375" style="275" customWidth="1"/>
    <col min="13835" max="13835" width="8.85546875" style="275" customWidth="1"/>
    <col min="13836" max="13836" width="6.140625" style="275" customWidth="1"/>
    <col min="13837" max="14080" width="11.42578125" style="275"/>
    <col min="14081" max="14081" width="7.5703125" style="275" customWidth="1"/>
    <col min="14082" max="14082" width="8.140625" style="275" customWidth="1"/>
    <col min="14083" max="14083" width="17.28515625" style="275" bestFit="1" customWidth="1"/>
    <col min="14084" max="14084" width="14.85546875" style="275" bestFit="1" customWidth="1"/>
    <col min="14085" max="14085" width="4.42578125" style="275" bestFit="1" customWidth="1"/>
    <col min="14086" max="14086" width="4.42578125" style="275" customWidth="1"/>
    <col min="14087" max="14087" width="13.85546875" style="275" customWidth="1"/>
    <col min="14088" max="14088" width="4.140625" style="275" customWidth="1"/>
    <col min="14089" max="14089" width="24.140625" style="275" bestFit="1" customWidth="1"/>
    <col min="14090" max="14090" width="27.7109375" style="275" customWidth="1"/>
    <col min="14091" max="14091" width="8.85546875" style="275" customWidth="1"/>
    <col min="14092" max="14092" width="6.140625" style="275" customWidth="1"/>
    <col min="14093" max="14336" width="11.42578125" style="275"/>
    <col min="14337" max="14337" width="7.5703125" style="275" customWidth="1"/>
    <col min="14338" max="14338" width="8.140625" style="275" customWidth="1"/>
    <col min="14339" max="14339" width="17.28515625" style="275" bestFit="1" customWidth="1"/>
    <col min="14340" max="14340" width="14.85546875" style="275" bestFit="1" customWidth="1"/>
    <col min="14341" max="14341" width="4.42578125" style="275" bestFit="1" customWidth="1"/>
    <col min="14342" max="14342" width="4.42578125" style="275" customWidth="1"/>
    <col min="14343" max="14343" width="13.85546875" style="275" customWidth="1"/>
    <col min="14344" max="14344" width="4.140625" style="275" customWidth="1"/>
    <col min="14345" max="14345" width="24.140625" style="275" bestFit="1" customWidth="1"/>
    <col min="14346" max="14346" width="27.7109375" style="275" customWidth="1"/>
    <col min="14347" max="14347" width="8.85546875" style="275" customWidth="1"/>
    <col min="14348" max="14348" width="6.140625" style="275" customWidth="1"/>
    <col min="14349" max="14592" width="11.42578125" style="275"/>
    <col min="14593" max="14593" width="7.5703125" style="275" customWidth="1"/>
    <col min="14594" max="14594" width="8.140625" style="275" customWidth="1"/>
    <col min="14595" max="14595" width="17.28515625" style="275" bestFit="1" customWidth="1"/>
    <col min="14596" max="14596" width="14.85546875" style="275" bestFit="1" customWidth="1"/>
    <col min="14597" max="14597" width="4.42578125" style="275" bestFit="1" customWidth="1"/>
    <col min="14598" max="14598" width="4.42578125" style="275" customWidth="1"/>
    <col min="14599" max="14599" width="13.85546875" style="275" customWidth="1"/>
    <col min="14600" max="14600" width="4.140625" style="275" customWidth="1"/>
    <col min="14601" max="14601" width="24.140625" style="275" bestFit="1" customWidth="1"/>
    <col min="14602" max="14602" width="27.7109375" style="275" customWidth="1"/>
    <col min="14603" max="14603" width="8.85546875" style="275" customWidth="1"/>
    <col min="14604" max="14604" width="6.140625" style="275" customWidth="1"/>
    <col min="14605" max="14848" width="11.42578125" style="275"/>
    <col min="14849" max="14849" width="7.5703125" style="275" customWidth="1"/>
    <col min="14850" max="14850" width="8.140625" style="275" customWidth="1"/>
    <col min="14851" max="14851" width="17.28515625" style="275" bestFit="1" customWidth="1"/>
    <col min="14852" max="14852" width="14.85546875" style="275" bestFit="1" customWidth="1"/>
    <col min="14853" max="14853" width="4.42578125" style="275" bestFit="1" customWidth="1"/>
    <col min="14854" max="14854" width="4.42578125" style="275" customWidth="1"/>
    <col min="14855" max="14855" width="13.85546875" style="275" customWidth="1"/>
    <col min="14856" max="14856" width="4.140625" style="275" customWidth="1"/>
    <col min="14857" max="14857" width="24.140625" style="275" bestFit="1" customWidth="1"/>
    <col min="14858" max="14858" width="27.7109375" style="275" customWidth="1"/>
    <col min="14859" max="14859" width="8.85546875" style="275" customWidth="1"/>
    <col min="14860" max="14860" width="6.140625" style="275" customWidth="1"/>
    <col min="14861" max="15104" width="11.42578125" style="275"/>
    <col min="15105" max="15105" width="7.5703125" style="275" customWidth="1"/>
    <col min="15106" max="15106" width="8.140625" style="275" customWidth="1"/>
    <col min="15107" max="15107" width="17.28515625" style="275" bestFit="1" customWidth="1"/>
    <col min="15108" max="15108" width="14.85546875" style="275" bestFit="1" customWidth="1"/>
    <col min="15109" max="15109" width="4.42578125" style="275" bestFit="1" customWidth="1"/>
    <col min="15110" max="15110" width="4.42578125" style="275" customWidth="1"/>
    <col min="15111" max="15111" width="13.85546875" style="275" customWidth="1"/>
    <col min="15112" max="15112" width="4.140625" style="275" customWidth="1"/>
    <col min="15113" max="15113" width="24.140625" style="275" bestFit="1" customWidth="1"/>
    <col min="15114" max="15114" width="27.7109375" style="275" customWidth="1"/>
    <col min="15115" max="15115" width="8.85546875" style="275" customWidth="1"/>
    <col min="15116" max="15116" width="6.140625" style="275" customWidth="1"/>
    <col min="15117" max="15360" width="11.42578125" style="275"/>
    <col min="15361" max="15361" width="7.5703125" style="275" customWidth="1"/>
    <col min="15362" max="15362" width="8.140625" style="275" customWidth="1"/>
    <col min="15363" max="15363" width="17.28515625" style="275" bestFit="1" customWidth="1"/>
    <col min="15364" max="15364" width="14.85546875" style="275" bestFit="1" customWidth="1"/>
    <col min="15365" max="15365" width="4.42578125" style="275" bestFit="1" customWidth="1"/>
    <col min="15366" max="15366" width="4.42578125" style="275" customWidth="1"/>
    <col min="15367" max="15367" width="13.85546875" style="275" customWidth="1"/>
    <col min="15368" max="15368" width="4.140625" style="275" customWidth="1"/>
    <col min="15369" max="15369" width="24.140625" style="275" bestFit="1" customWidth="1"/>
    <col min="15370" max="15370" width="27.7109375" style="275" customWidth="1"/>
    <col min="15371" max="15371" width="8.85546875" style="275" customWidth="1"/>
    <col min="15372" max="15372" width="6.140625" style="275" customWidth="1"/>
    <col min="15373" max="15616" width="11.42578125" style="275"/>
    <col min="15617" max="15617" width="7.5703125" style="275" customWidth="1"/>
    <col min="15618" max="15618" width="8.140625" style="275" customWidth="1"/>
    <col min="15619" max="15619" width="17.28515625" style="275" bestFit="1" customWidth="1"/>
    <col min="15620" max="15620" width="14.85546875" style="275" bestFit="1" customWidth="1"/>
    <col min="15621" max="15621" width="4.42578125" style="275" bestFit="1" customWidth="1"/>
    <col min="15622" max="15622" width="4.42578125" style="275" customWidth="1"/>
    <col min="15623" max="15623" width="13.85546875" style="275" customWidth="1"/>
    <col min="15624" max="15624" width="4.140625" style="275" customWidth="1"/>
    <col min="15625" max="15625" width="24.140625" style="275" bestFit="1" customWidth="1"/>
    <col min="15626" max="15626" width="27.7109375" style="275" customWidth="1"/>
    <col min="15627" max="15627" width="8.85546875" style="275" customWidth="1"/>
    <col min="15628" max="15628" width="6.140625" style="275" customWidth="1"/>
    <col min="15629" max="15872" width="11.42578125" style="275"/>
    <col min="15873" max="15873" width="7.5703125" style="275" customWidth="1"/>
    <col min="15874" max="15874" width="8.140625" style="275" customWidth="1"/>
    <col min="15875" max="15875" width="17.28515625" style="275" bestFit="1" customWidth="1"/>
    <col min="15876" max="15876" width="14.85546875" style="275" bestFit="1" customWidth="1"/>
    <col min="15877" max="15877" width="4.42578125" style="275" bestFit="1" customWidth="1"/>
    <col min="15878" max="15878" width="4.42578125" style="275" customWidth="1"/>
    <col min="15879" max="15879" width="13.85546875" style="275" customWidth="1"/>
    <col min="15880" max="15880" width="4.140625" style="275" customWidth="1"/>
    <col min="15881" max="15881" width="24.140625" style="275" bestFit="1" customWidth="1"/>
    <col min="15882" max="15882" width="27.7109375" style="275" customWidth="1"/>
    <col min="15883" max="15883" width="8.85546875" style="275" customWidth="1"/>
    <col min="15884" max="15884" width="6.140625" style="275" customWidth="1"/>
    <col min="15885" max="16128" width="11.42578125" style="275"/>
    <col min="16129" max="16129" width="7.5703125" style="275" customWidth="1"/>
    <col min="16130" max="16130" width="8.140625" style="275" customWidth="1"/>
    <col min="16131" max="16131" width="17.28515625" style="275" bestFit="1" customWidth="1"/>
    <col min="16132" max="16132" width="14.85546875" style="275" bestFit="1" customWidth="1"/>
    <col min="16133" max="16133" width="4.42578125" style="275" bestFit="1" customWidth="1"/>
    <col min="16134" max="16134" width="4.42578125" style="275" customWidth="1"/>
    <col min="16135" max="16135" width="13.85546875" style="275" customWidth="1"/>
    <col min="16136" max="16136" width="4.140625" style="275" customWidth="1"/>
    <col min="16137" max="16137" width="24.140625" style="275" bestFit="1" customWidth="1"/>
    <col min="16138" max="16138" width="27.7109375" style="275" customWidth="1"/>
    <col min="16139" max="16139" width="8.85546875" style="275" customWidth="1"/>
    <col min="16140" max="16140" width="6.140625" style="275" customWidth="1"/>
    <col min="16141" max="16384" width="11.42578125" style="275"/>
  </cols>
  <sheetData>
    <row r="1" spans="1:17" s="270" customFormat="1" ht="22.5" customHeight="1" x14ac:dyDescent="0.25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25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2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2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2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2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2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25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2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25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2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2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25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2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2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2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2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25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2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2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2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2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2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2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2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2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2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25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2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2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2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2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2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2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2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2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2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2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2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2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2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2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2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2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2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2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2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2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2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2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2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2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2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2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2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2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2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2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2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2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2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2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2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2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2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2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2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2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2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2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2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2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2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2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2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2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2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2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2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2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2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2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2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2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2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2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2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2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2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2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2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2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2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2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2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2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2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2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2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2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2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2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2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2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2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2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2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2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2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2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2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2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2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2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2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2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2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2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2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2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2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2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2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2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2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2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2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2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2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2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2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2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2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2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2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2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2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2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2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2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2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2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2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2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2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2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2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2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2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2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2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2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2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2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2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2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2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2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2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2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2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2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2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2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2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2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2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2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2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2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19050</xdr:colOff>
                    <xdr:row>6</xdr:row>
                    <xdr:rowOff>95250</xdr:rowOff>
                  </from>
                  <to>
                    <xdr:col>13</xdr:col>
                    <xdr:colOff>133350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19050</xdr:colOff>
                    <xdr:row>8</xdr:row>
                    <xdr:rowOff>114300</xdr:rowOff>
                  </from>
                  <to>
                    <xdr:col>13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19050</xdr:colOff>
                    <xdr:row>11</xdr:row>
                    <xdr:rowOff>0</xdr:rowOff>
                  </from>
                  <to>
                    <xdr:col>13</xdr:col>
                    <xdr:colOff>133350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2.75" x14ac:dyDescent="0.2"/>
  <cols>
    <col min="1" max="1" width="1.140625" customWidth="1"/>
    <col min="2" max="2" width="3.5703125" customWidth="1"/>
    <col min="3" max="3" width="10.85546875" customWidth="1"/>
    <col min="4" max="4" width="1.42578125" customWidth="1"/>
    <col min="5" max="5" width="3.7109375" customWidth="1"/>
    <col min="6" max="6" width="3" customWidth="1"/>
    <col min="7" max="7" width="2" customWidth="1"/>
    <col min="8" max="8" width="11.140625" customWidth="1"/>
    <col min="9" max="9" width="2.140625" customWidth="1"/>
    <col min="10" max="10" width="3.140625" customWidth="1"/>
    <col min="11" max="11" width="0.85546875" customWidth="1"/>
    <col min="12" max="12" width="9.28515625" customWidth="1"/>
    <col min="13" max="13" width="2.140625" customWidth="1"/>
    <col min="14" max="14" width="3.140625" customWidth="1"/>
    <col min="15" max="15" width="0.85546875" customWidth="1"/>
    <col min="16" max="16" width="11.140625" customWidth="1"/>
    <col min="17" max="17" width="2.140625" customWidth="1"/>
    <col min="18" max="18" width="3.140625" customWidth="1"/>
    <col min="19" max="19" width="0.85546875" customWidth="1"/>
    <col min="20" max="20" width="11.85546875" customWidth="1"/>
    <col min="21" max="21" width="2.140625" customWidth="1"/>
    <col min="22" max="22" width="1" customWidth="1"/>
    <col min="23" max="16384" width="9.140625" hidden="1"/>
  </cols>
  <sheetData>
    <row r="1" spans="2:21" ht="3.75" customHeight="1" x14ac:dyDescent="0.2"/>
    <row r="2" spans="2:21" ht="26.25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25">
      <c r="P4" s="157"/>
      <c r="Q4" s="330"/>
      <c r="R4" s="330"/>
      <c r="S4" s="330"/>
      <c r="T4" s="330"/>
      <c r="U4" s="330"/>
    </row>
    <row r="5" spans="2:21" ht="11.25" customHeight="1" x14ac:dyDescent="0.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">
      <c r="B7" s="17"/>
      <c r="C7" s="140"/>
      <c r="D7" s="140"/>
      <c r="U7" s="18"/>
    </row>
    <row r="8" spans="2:21" x14ac:dyDescent="0.2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5" thickBot="1" x14ac:dyDescent="0.25"/>
    <row r="11" spans="2:21" s="1" customFormat="1" ht="30" customHeight="1" thickBot="1" x14ac:dyDescent="0.25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">
      <c r="B14" s="17"/>
      <c r="U14" s="18"/>
    </row>
    <row r="15" spans="2:21" x14ac:dyDescent="0.2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">
      <c r="B16" s="17"/>
      <c r="C16" s="148"/>
      <c r="D16" s="148"/>
      <c r="F16" s="44"/>
      <c r="J16" s="153"/>
      <c r="U16" s="18"/>
    </row>
    <row r="17" spans="2:21" x14ac:dyDescent="0.2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">
      <c r="B19" s="17"/>
      <c r="C19" s="317" t="s">
        <v>2548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">
      <c r="B21" s="17"/>
      <c r="C21" s="148" t="s">
        <v>1849</v>
      </c>
      <c r="D21" s="148"/>
      <c r="U21" s="18"/>
    </row>
    <row r="22" spans="2:21" x14ac:dyDescent="0.2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25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25">
      <c r="B28" s="177"/>
      <c r="U28" s="18"/>
    </row>
    <row r="29" spans="2:21" x14ac:dyDescent="0.2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">
      <c r="B30" s="17"/>
      <c r="C30" s="148" t="s">
        <v>1855</v>
      </c>
      <c r="D30" s="148"/>
      <c r="F30" s="328">
        <v>4</v>
      </c>
      <c r="G30" s="328"/>
      <c r="H30" s="148"/>
      <c r="U30" s="18"/>
    </row>
    <row r="31" spans="2:21" ht="17.25" customHeight="1" x14ac:dyDescent="0.2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">
      <c r="B32" s="17"/>
      <c r="C32" s="317" t="s">
        <v>2549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">
      <c r="B33" s="17"/>
      <c r="C33" s="171"/>
      <c r="D33" s="171"/>
      <c r="U33" s="18"/>
    </row>
    <row r="34" spans="2:21" ht="6.75" customHeight="1" x14ac:dyDescent="0.2">
      <c r="B34" s="17"/>
      <c r="C34" s="171"/>
      <c r="D34" s="171"/>
      <c r="U34" s="18"/>
    </row>
    <row r="35" spans="2:21" x14ac:dyDescent="0.2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">
      <c r="B37" s="17"/>
      <c r="U37" s="18"/>
    </row>
    <row r="38" spans="2:21" ht="15" x14ac:dyDescent="0.25">
      <c r="B38" s="179" t="s">
        <v>1862</v>
      </c>
      <c r="U38" s="18"/>
    </row>
    <row r="39" spans="2:21" ht="9" customHeight="1" x14ac:dyDescent="0.2">
      <c r="B39" s="17"/>
      <c r="U39" s="18"/>
    </row>
    <row r="40" spans="2:21" ht="80.25" customHeight="1" x14ac:dyDescent="0.2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25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5" thickBot="1" x14ac:dyDescent="0.25"/>
    <row r="43" spans="2:21" s="1" customFormat="1" ht="30" customHeight="1" thickBot="1" x14ac:dyDescent="0.25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">
      <c r="B44" s="17"/>
      <c r="U44" s="18"/>
    </row>
    <row r="45" spans="2:21" ht="15" x14ac:dyDescent="0.25">
      <c r="B45" s="179"/>
      <c r="C45" s="166" t="s">
        <v>1864</v>
      </c>
      <c r="D45" s="166"/>
      <c r="U45" s="18"/>
    </row>
    <row r="46" spans="2:21" ht="9" customHeight="1" x14ac:dyDescent="0.2">
      <c r="B46" s="17"/>
      <c r="U46" s="18"/>
    </row>
    <row r="47" spans="2:21" ht="36.75" customHeight="1" x14ac:dyDescent="0.2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">
      <c r="B50" s="17"/>
      <c r="U50" s="18"/>
    </row>
    <row r="51" spans="2:21" ht="36.75" customHeight="1" x14ac:dyDescent="0.2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">
      <c r="B54" s="17"/>
      <c r="U54" s="18"/>
    </row>
    <row r="55" spans="2:21" ht="36.75" customHeight="1" x14ac:dyDescent="0.2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">
      <c r="B58" s="17"/>
      <c r="U58" s="18"/>
    </row>
    <row r="59" spans="2:21" ht="36.75" customHeight="1" x14ac:dyDescent="0.2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">
      <c r="B60" s="17"/>
      <c r="C60" s="171"/>
      <c r="D60" s="171"/>
      <c r="U60" s="18"/>
    </row>
    <row r="61" spans="2:21" ht="15" x14ac:dyDescent="0.25">
      <c r="B61" s="179"/>
      <c r="C61" s="166" t="s">
        <v>1868</v>
      </c>
      <c r="D61" s="166"/>
      <c r="U61" s="18"/>
    </row>
    <row r="62" spans="2:21" ht="6" customHeight="1" x14ac:dyDescent="0.2">
      <c r="B62" s="17"/>
      <c r="U62" s="18"/>
    </row>
    <row r="63" spans="2:21" ht="36.75" customHeight="1" x14ac:dyDescent="0.2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">
      <c r="B66" s="17"/>
      <c r="U66" s="18"/>
    </row>
    <row r="67" spans="1:21" ht="36.75" customHeight="1" x14ac:dyDescent="0.2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25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25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25">
      <c r="B70" s="177"/>
      <c r="U70" s="18"/>
    </row>
    <row r="71" spans="1:21" s="52" customFormat="1" ht="18" customHeight="1" x14ac:dyDescent="0.25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">
      <c r="B72" s="17"/>
      <c r="P72" s="52"/>
      <c r="Q72" s="52"/>
      <c r="U72" s="18"/>
    </row>
    <row r="73" spans="1:21" ht="6" customHeight="1" x14ac:dyDescent="0.2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">
      <c r="B74" s="17"/>
      <c r="C74" s="320" t="s">
        <v>2550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25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"/>
    <row r="77" spans="1:21" x14ac:dyDescent="0.2">
      <c r="B77" s="166" t="s">
        <v>1871</v>
      </c>
      <c r="D77" s="315" t="s">
        <v>2551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"/>
    <row r="80" spans="1:21" x14ac:dyDescent="0.2">
      <c r="B80" s="166" t="s">
        <v>1874</v>
      </c>
      <c r="D80" s="315" t="s">
        <v>2552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2578125" defaultRowHeight="12.75" x14ac:dyDescent="0.2"/>
  <cols>
    <col min="1" max="1" width="4.42578125" customWidth="1"/>
    <col min="2" max="2" width="18.140625" customWidth="1"/>
    <col min="3" max="3" width="6.42578125" customWidth="1"/>
    <col min="4" max="21" width="5.7109375" customWidth="1"/>
    <col min="22" max="22" width="8.42578125" customWidth="1"/>
    <col min="23" max="23" width="6.7109375" customWidth="1"/>
    <col min="25" max="25" width="7.7109375" customWidth="1"/>
    <col min="26" max="26" width="2.7109375" customWidth="1"/>
    <col min="27" max="27" width="7.7109375" customWidth="1"/>
    <col min="28" max="28" width="2.710937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3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2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25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25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25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25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25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25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">
      <c r="B23" s="90"/>
      <c r="C23" s="86"/>
      <c r="D23" s="356" t="str">
        <f>VLOOKUP(D22,Schlüssel!$A$5:$K$14,2)</f>
        <v>BK München 3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SG Rottendorf 1</v>
      </c>
      <c r="I23" s="357"/>
      <c r="J23" s="356" t="str">
        <f>VLOOKUP(J22,Schlüssel!$A$5:$K$14,2)</f>
        <v>RW Lichtenhof Stein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Schanzer Ingolstadt 1</v>
      </c>
      <c r="O23" s="357"/>
      <c r="P23" s="356" t="str">
        <f>VLOOKUP(P22,Schlüssel!$A$5:$K$14,2)</f>
        <v>SG DJK Rimpar</v>
      </c>
      <c r="Q23" s="357"/>
      <c r="R23" s="356" t="str">
        <f>VLOOKUP(R22,Schlüssel!$A$5:$K$14,2)</f>
        <v>Bajuwaren München 1</v>
      </c>
      <c r="S23" s="357"/>
      <c r="T23" s="356" t="str">
        <f>VLOOKUP(T22,Schlüssel!$A$5:$K$14,2)</f>
        <v>BC EMAX Unterföhring 2</v>
      </c>
      <c r="U23" s="357"/>
      <c r="V23" s="361"/>
      <c r="W23" s="361"/>
    </row>
    <row r="24" spans="1:29" ht="12" customHeight="1" x14ac:dyDescent="0.2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5" customHeight="1" x14ac:dyDescent="0.2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5" customHeight="1" x14ac:dyDescent="0.2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5" customHeight="1" x14ac:dyDescent="0.2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5" customHeight="1" x14ac:dyDescent="0.2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5" customHeight="1" x14ac:dyDescent="0.2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3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25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2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25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25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25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25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25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25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25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">
      <c r="B52" s="90"/>
      <c r="C52" s="86"/>
      <c r="D52" s="356" t="str">
        <f>VLOOKUP(D51,Schlüssel!$A$5:$K$14,2)</f>
        <v>SG Rottendorf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RW Lichtenhof Stein 1</v>
      </c>
      <c r="O52" s="357"/>
      <c r="P52" s="356" t="str">
        <f>VLOOKUP(P51,Schlüssel!$A$5:$K$14,2)</f>
        <v>High Roller Rosenheim 1</v>
      </c>
      <c r="Q52" s="357"/>
      <c r="R52" s="356" t="str">
        <f>VLOOKUP(R51,Schlüssel!$A$5:$K$14,2)</f>
        <v>BC Comet Nürnberg</v>
      </c>
      <c r="S52" s="357"/>
      <c r="T52" s="356" t="str">
        <f>VLOOKUP(T51,Schlüssel!$A$5:$K$14,2)</f>
        <v>Bowlinghaus Bamberg 1</v>
      </c>
      <c r="U52" s="357"/>
      <c r="V52" s="361"/>
      <c r="W52" s="361"/>
    </row>
    <row r="53" spans="1:29" ht="12" customHeight="1" x14ac:dyDescent="0.2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5" customHeight="1" x14ac:dyDescent="0.2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5" customHeight="1" x14ac:dyDescent="0.2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5" customHeight="1" x14ac:dyDescent="0.2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5" customHeight="1" x14ac:dyDescent="0.2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5" customHeight="1" x14ac:dyDescent="0.2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3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25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2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25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25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25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25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25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25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25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">
      <c r="B81" s="90"/>
      <c r="C81" s="86"/>
      <c r="D81" s="356" t="str">
        <f>VLOOKUP(D80,Schlüssel!$A$5:$K$14,2)</f>
        <v>BC Comet Nürnberg</v>
      </c>
      <c r="E81" s="357"/>
      <c r="F81" s="356" t="str">
        <f>VLOOKUP(F80,Schlüssel!$A$5:$K$14,2)</f>
        <v>High Roller Rosenheim 1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Bowlinghaus Bamberg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BC EMAX Unterföhring 2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Schanzer Ingolstadt 1</v>
      </c>
      <c r="U81" s="357"/>
      <c r="V81" s="361"/>
      <c r="W81" s="361"/>
    </row>
    <row r="82" spans="1:29" ht="12" customHeight="1" x14ac:dyDescent="0.2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5" customHeight="1" x14ac:dyDescent="0.2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5" customHeight="1" x14ac:dyDescent="0.2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5" customHeight="1" x14ac:dyDescent="0.2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5" customHeight="1" x14ac:dyDescent="0.2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5" customHeight="1" x14ac:dyDescent="0.2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3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25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2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25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25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25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25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25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25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25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">
      <c r="B110" s="90"/>
      <c r="C110" s="86"/>
      <c r="D110" s="356" t="str">
        <f>VLOOKUP(D109,Schlüssel!$A$5:$K$14,2)</f>
        <v>Schanzer Ingolstadt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BC EMAX Unterföhring 2</v>
      </c>
      <c r="O110" s="357"/>
      <c r="P110" s="356" t="str">
        <f>VLOOKUP(P109,Schlüssel!$A$5:$K$14,2)</f>
        <v>BC Comet Nürnberg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RW Lichtenhof Stein 1</v>
      </c>
      <c r="U110" s="357"/>
      <c r="V110" s="361"/>
      <c r="W110" s="361"/>
    </row>
    <row r="111" spans="1:23" ht="12" customHeight="1" x14ac:dyDescent="0.2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5" customHeight="1" x14ac:dyDescent="0.2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5" customHeight="1" x14ac:dyDescent="0.2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5" customHeight="1" x14ac:dyDescent="0.2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5" customHeight="1" x14ac:dyDescent="0.2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5" customHeight="1" x14ac:dyDescent="0.2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3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25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2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25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25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25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25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25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25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25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">
      <c r="B139" s="90"/>
      <c r="C139" s="86"/>
      <c r="D139" s="356" t="str">
        <f>VLOOKUP(D138,Schlüssel!$A$5:$K$14,2)</f>
        <v>Bowlinghaus Bamberg 1</v>
      </c>
      <c r="E139" s="357"/>
      <c r="F139" s="356" t="str">
        <f>VLOOKUP(F138,Schlüssel!$A$5:$K$14,2)</f>
        <v>BC EMAX Unterföhring 2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Comet Nürnberg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Bajuwaren München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DJK Rimpar</v>
      </c>
      <c r="U139" s="357"/>
      <c r="V139" s="361"/>
      <c r="W139" s="361"/>
    </row>
    <row r="140" spans="1:23" ht="12" customHeight="1" x14ac:dyDescent="0.2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5" customHeight="1" x14ac:dyDescent="0.2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5" customHeight="1" x14ac:dyDescent="0.2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5" customHeight="1" x14ac:dyDescent="0.2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5" customHeight="1" x14ac:dyDescent="0.2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5" customHeight="1" x14ac:dyDescent="0.2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3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25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2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25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25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25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25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25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25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25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">
      <c r="B168" s="90"/>
      <c r="C168" s="86"/>
      <c r="D168" s="356" t="str">
        <f>VLOOKUP(D167,Schlüssel!$A$5:$K$14,2)</f>
        <v>Bajuwaren München 1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BC Comet Nürnberg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Bowlinghaus Bamberg 1</v>
      </c>
      <c r="S168" s="357"/>
      <c r="T168" s="356" t="str">
        <f>VLOOKUP(T167,Schlüssel!$A$5:$K$14,2)</f>
        <v>High Roller Rosenheim 1</v>
      </c>
      <c r="U168" s="357"/>
      <c r="V168" s="361"/>
      <c r="W168" s="361"/>
    </row>
    <row r="169" spans="1:29" ht="12" customHeight="1" x14ac:dyDescent="0.2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5" customHeight="1" x14ac:dyDescent="0.2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5" customHeight="1" x14ac:dyDescent="0.2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5" customHeight="1" x14ac:dyDescent="0.2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5" customHeight="1" x14ac:dyDescent="0.2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5" customHeight="1" x14ac:dyDescent="0.2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3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25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2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25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25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25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25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25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25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25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">
      <c r="B197" s="90"/>
      <c r="C197" s="86"/>
      <c r="D197" s="356" t="str">
        <f>VLOOKUP(D196,Schlüssel!$A$5:$K$14,2)</f>
        <v>SG DJK Rimpar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BC Comet Nürnberg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5" customHeight="1" x14ac:dyDescent="0.2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5" customHeight="1" x14ac:dyDescent="0.2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5" customHeight="1" x14ac:dyDescent="0.2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5" customHeight="1" x14ac:dyDescent="0.2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5" customHeight="1" x14ac:dyDescent="0.2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3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25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2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25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25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25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25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25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25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25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RW Lichtenhof Stein 1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DJK Rimpar</v>
      </c>
      <c r="O226" s="357"/>
      <c r="P226" s="356" t="str">
        <f>VLOOKUP(P225,Schlüssel!$A$5:$K$14,2)</f>
        <v>BK München 3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BC Comet Nürnberg</v>
      </c>
      <c r="U226" s="357"/>
      <c r="V226" s="361"/>
      <c r="W226" s="361"/>
    </row>
    <row r="227" spans="1:29" ht="12" customHeight="1" x14ac:dyDescent="0.2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5" customHeight="1" x14ac:dyDescent="0.2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5" customHeight="1" x14ac:dyDescent="0.2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5" customHeight="1" x14ac:dyDescent="0.2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5" customHeight="1" x14ac:dyDescent="0.2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5" customHeight="1" x14ac:dyDescent="0.2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3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25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2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25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25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25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25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25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25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25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">
      <c r="B255" s="90"/>
      <c r="C255" s="86"/>
      <c r="D255" s="356" t="str">
        <f>VLOOKUP(D254,Schlüssel!$A$5:$K$14,2)</f>
        <v>RW Lichtenhof Stein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BK München 3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SG Rottendorf 1</v>
      </c>
      <c r="S255" s="357"/>
      <c r="T255" s="356" t="str">
        <f>VLOOKUP(T254,Schlüssel!$A$5:$K$14,2)</f>
        <v>Bajuwaren München 1</v>
      </c>
      <c r="U255" s="357"/>
      <c r="V255" s="361"/>
      <c r="W255" s="361"/>
    </row>
    <row r="256" spans="1:23" ht="12" customHeight="1" x14ac:dyDescent="0.2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5" customHeight="1" x14ac:dyDescent="0.2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5" customHeight="1" x14ac:dyDescent="0.2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5" customHeight="1" x14ac:dyDescent="0.2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5" customHeight="1" x14ac:dyDescent="0.2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5" customHeight="1" x14ac:dyDescent="0.2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3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25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2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25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25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25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25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25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25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25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BK München 3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Bajuwaren München 1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SG Rottendorf 1</v>
      </c>
      <c r="U284" s="357"/>
      <c r="V284" s="361"/>
      <c r="W284" s="361"/>
    </row>
    <row r="285" spans="1:23" ht="12" customHeight="1" x14ac:dyDescent="0.2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5" customHeight="1" x14ac:dyDescent="0.2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5" customHeight="1" x14ac:dyDescent="0.2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5" customHeight="1" x14ac:dyDescent="0.2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5" customHeight="1" x14ac:dyDescent="0.2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5" customHeight="1" x14ac:dyDescent="0.2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4.42578125" style="5" hidden="1" customWidth="1"/>
    <col min="2" max="2" width="18.140625" hidden="1" customWidth="1"/>
    <col min="3" max="3" width="6.42578125" hidden="1" customWidth="1"/>
    <col min="4" max="21" width="5.7109375" hidden="1" customWidth="1"/>
    <col min="22" max="22" width="8.42578125" hidden="1" customWidth="1"/>
    <col min="23" max="23" width="6.7109375" hidden="1" customWidth="1"/>
    <col min="24" max="25" width="0" hidden="1" customWidth="1"/>
    <col min="26" max="26" width="4.42578125" customWidth="1"/>
    <col min="27" max="27" width="18.140625" customWidth="1"/>
    <col min="28" max="28" width="6.42578125" customWidth="1"/>
    <col min="29" max="46" width="5.7109375" customWidth="1"/>
    <col min="47" max="47" width="8.42578125" customWidth="1"/>
    <col min="48" max="48" width="6.7109375" customWidth="1"/>
    <col min="49" max="50" width="11.42578125" customWidth="1"/>
    <col min="51" max="51" width="9.5703125" customWidth="1"/>
    <col min="52" max="52" width="11.42578125" customWidth="1"/>
    <col min="53" max="53" width="6.42578125" style="215" hidden="1" customWidth="1"/>
    <col min="54" max="54" width="5.42578125" style="215" hidden="1" customWidth="1"/>
    <col min="55" max="55" width="5.5703125" style="215" hidden="1" customWidth="1"/>
    <col min="56" max="56" width="6.28515625" style="215" hidden="1" customWidth="1"/>
    <col min="57" max="57" width="5.42578125" style="215" hidden="1" customWidth="1"/>
    <col min="58" max="58" width="6" style="215" hidden="1" customWidth="1"/>
    <col min="59" max="59" width="8.42578125" style="215" hidden="1" customWidth="1"/>
    <col min="60" max="68" width="4.28515625" style="215" hidden="1" customWidth="1"/>
    <col min="69" max="69" width="14.7109375" style="215" hidden="1" customWidth="1"/>
    <col min="70" max="70" width="5.28515625" style="215" hidden="1" customWidth="1"/>
    <col min="71" max="71" width="9.42578125" style="215" hidden="1" customWidth="1"/>
    <col min="72" max="72" width="11" style="215" hidden="1" customWidth="1"/>
    <col min="73" max="73" width="17.28515625" style="215" hidden="1" customWidth="1"/>
    <col min="74" max="75" width="5.28515625" style="215" hidden="1" customWidth="1"/>
    <col min="76" max="76" width="7.7109375" style="215" hidden="1" customWidth="1"/>
    <col min="77" max="77" width="11.42578125" style="215" hidden="1" customWidth="1"/>
    <col min="78" max="78" width="5.28515625" style="215" hidden="1" customWidth="1"/>
    <col min="79" max="99" width="11.425781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3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25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2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25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6">
        <f>IF(AD7="","",AD7)</f>
        <v>0</v>
      </c>
      <c r="F7" s="75">
        <f t="shared" ref="F7:F20" si="0">IF(AE7=0,"",AE7)</f>
        <v>185</v>
      </c>
      <c r="G7" s="346">
        <f>IF(AF7="","",AF7)</f>
        <v>0</v>
      </c>
      <c r="H7" s="75">
        <f t="shared" ref="H7:H20" si="1">IF(AG7=0,"",AG7)</f>
        <v>214</v>
      </c>
      <c r="I7" s="346">
        <f>IF(AH7="","",AH7)</f>
        <v>1</v>
      </c>
      <c r="J7" s="75">
        <f t="shared" ref="J7:J20" si="2">IF(AI7=0,"",AI7)</f>
        <v>232</v>
      </c>
      <c r="K7" s="346">
        <f>IF(AJ7="","",AJ7)</f>
        <v>1</v>
      </c>
      <c r="L7" s="75">
        <f t="shared" ref="L7:L20" si="3">IF(AK7=0,"",AK7)</f>
        <v>169</v>
      </c>
      <c r="M7" s="346">
        <f>IF(AL7="","",AL7)</f>
        <v>0</v>
      </c>
      <c r="N7" s="75">
        <f>IF(AM7=0,"",AM7)</f>
        <v>277</v>
      </c>
      <c r="O7" s="346">
        <f>IF(AN7="","",AN7)</f>
        <v>1</v>
      </c>
      <c r="P7" s="75">
        <f t="shared" ref="P7:P20" si="4">IF(AO7=0,"",AO7)</f>
        <v>226</v>
      </c>
      <c r="Q7" s="346">
        <f>IF(AP7="","",AP7)</f>
        <v>1</v>
      </c>
      <c r="R7" s="75">
        <f t="shared" ref="R7:R20" si="5">IF(AQ7=0,"",AQ7)</f>
        <v>216</v>
      </c>
      <c r="S7" s="346">
        <f>IF(AR7="","",AR7)</f>
        <v>1</v>
      </c>
      <c r="T7" s="75">
        <f t="shared" ref="T7:T20" si="6">IF(AS7=0,"",AS7)</f>
        <v>192</v>
      </c>
      <c r="U7" s="346">
        <f>IF(AT7="","",AT7)</f>
        <v>1</v>
      </c>
      <c r="V7" s="75">
        <f t="shared" ref="V7:V20" si="7">IF(AU7=0,"",AU7)</f>
        <v>1877</v>
      </c>
      <c r="W7" s="346">
        <f>IF(AV7="","",AV7)</f>
        <v>6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25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6">
        <f>IF(AD10="","",AD10)</f>
        <v>0</v>
      </c>
      <c r="F10" s="75">
        <f t="shared" si="0"/>
        <v>185</v>
      </c>
      <c r="G10" s="346">
        <f>IF(AF10="","",AF10)</f>
        <v>0</v>
      </c>
      <c r="H10" s="75">
        <f t="shared" si="1"/>
        <v>258</v>
      </c>
      <c r="I10" s="346">
        <f>IF(AH10="","",AH10)</f>
        <v>1</v>
      </c>
      <c r="J10" s="75">
        <f t="shared" si="2"/>
        <v>225</v>
      </c>
      <c r="K10" s="346">
        <f>IF(AJ10="","",AJ10)</f>
        <v>1</v>
      </c>
      <c r="L10" s="75">
        <f t="shared" si="3"/>
        <v>238</v>
      </c>
      <c r="M10" s="346">
        <f>IF(AL10="","",AL10)</f>
        <v>1</v>
      </c>
      <c r="N10" s="75">
        <f t="shared" si="20"/>
        <v>207</v>
      </c>
      <c r="O10" s="346">
        <f>IF(AN10="","",AN10)</f>
        <v>1</v>
      </c>
      <c r="P10" s="75">
        <f t="shared" si="4"/>
        <v>228</v>
      </c>
      <c r="Q10" s="346">
        <f>IF(AP10="","",AP10)</f>
        <v>1</v>
      </c>
      <c r="R10" s="75">
        <f t="shared" si="5"/>
        <v>181</v>
      </c>
      <c r="S10" s="346">
        <f>IF(AR10="","",AR10)</f>
        <v>1</v>
      </c>
      <c r="T10" s="75">
        <f t="shared" si="6"/>
        <v>186</v>
      </c>
      <c r="U10" s="346">
        <f>IF(AT10="","",AT10)</f>
        <v>1</v>
      </c>
      <c r="V10" s="75">
        <f t="shared" si="7"/>
        <v>1891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25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6">
        <f>IF(AD13="","",AD13)</f>
        <v>0</v>
      </c>
      <c r="F13" s="75">
        <f t="shared" si="0"/>
        <v>183</v>
      </c>
      <c r="G13" s="346">
        <f>IF(AF13="","",AF13)</f>
        <v>0</v>
      </c>
      <c r="H13" s="75">
        <f t="shared" si="1"/>
        <v>225</v>
      </c>
      <c r="I13" s="346">
        <f>IF(AH13="","",AH13)</f>
        <v>1</v>
      </c>
      <c r="J13" s="75">
        <f t="shared" si="2"/>
        <v>198</v>
      </c>
      <c r="K13" s="346">
        <f>IF(AJ13="","",AJ13)</f>
        <v>1</v>
      </c>
      <c r="L13" s="75">
        <f t="shared" si="3"/>
        <v>246</v>
      </c>
      <c r="M13" s="346">
        <f>IF(AL13="","",AL13)</f>
        <v>1</v>
      </c>
      <c r="N13" s="75">
        <f t="shared" si="20"/>
        <v>157</v>
      </c>
      <c r="O13" s="346">
        <f>IF(AN13="","",AN13)</f>
        <v>0</v>
      </c>
      <c r="P13" s="75">
        <f t="shared" si="4"/>
        <v>180</v>
      </c>
      <c r="Q13" s="346">
        <f>IF(AP13="","",AP13)</f>
        <v>0</v>
      </c>
      <c r="R13" s="75">
        <f t="shared" si="5"/>
        <v>199</v>
      </c>
      <c r="S13" s="346">
        <f>IF(AR13="","",AR13)</f>
        <v>0</v>
      </c>
      <c r="T13" s="75">
        <f t="shared" si="6"/>
        <v>193</v>
      </c>
      <c r="U13" s="346">
        <f>IF(AT13="","",AT13)</f>
        <v>1</v>
      </c>
      <c r="V13" s="75">
        <f t="shared" si="7"/>
        <v>1783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25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6">
        <f>IF(AD16="","",AD16)</f>
        <v>0</v>
      </c>
      <c r="F16" s="75">
        <f t="shared" si="0"/>
        <v>212</v>
      </c>
      <c r="G16" s="346">
        <f>IF(AF16="","",AF16)</f>
        <v>0</v>
      </c>
      <c r="H16" s="75">
        <f t="shared" si="1"/>
        <v>182</v>
      </c>
      <c r="I16" s="346">
        <f>IF(AH16="","",AH16)</f>
        <v>0</v>
      </c>
      <c r="J16" s="75">
        <f t="shared" si="2"/>
        <v>194</v>
      </c>
      <c r="K16" s="346">
        <f>IF(AJ16="","",AJ16)</f>
        <v>0</v>
      </c>
      <c r="L16" s="75">
        <f t="shared" si="3"/>
        <v>176</v>
      </c>
      <c r="M16" s="346">
        <f>IF(AL16="","",AL16)</f>
        <v>0</v>
      </c>
      <c r="N16" s="75">
        <f t="shared" si="20"/>
        <v>204</v>
      </c>
      <c r="O16" s="346">
        <f>IF(AN16="","",AN16)</f>
        <v>1</v>
      </c>
      <c r="P16" s="75">
        <f t="shared" si="4"/>
        <v>194</v>
      </c>
      <c r="Q16" s="346">
        <f>IF(AP16="","",AP16)</f>
        <v>0</v>
      </c>
      <c r="R16" s="75">
        <f t="shared" si="5"/>
        <v>236</v>
      </c>
      <c r="S16" s="346">
        <f>IF(AR16="","",AR16)</f>
        <v>1</v>
      </c>
      <c r="T16" s="75">
        <f t="shared" si="6"/>
        <v>181</v>
      </c>
      <c r="U16" s="346">
        <f>IF(AT16="","",AT16)</f>
        <v>0.5</v>
      </c>
      <c r="V16" s="75">
        <f t="shared" si="7"/>
        <v>1805</v>
      </c>
      <c r="W16" s="346">
        <f>IF(AV16="","",AV16)</f>
        <v>2.5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25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25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25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3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SG Rottendorf 1</v>
      </c>
      <c r="I23" s="357" t="str">
        <f t="shared" si="33"/>
        <v/>
      </c>
      <c r="J23" s="356" t="str">
        <f t="shared" si="33"/>
        <v>RW Lichtenhof Stein 1</v>
      </c>
      <c r="K23" s="357" t="str">
        <f t="shared" si="33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Schanzer Ingolstadt 1</v>
      </c>
      <c r="O23" s="357" t="str">
        <f t="shared" si="32"/>
        <v/>
      </c>
      <c r="P23" s="356" t="str">
        <f t="shared" si="32"/>
        <v>SG DJK Rimpar</v>
      </c>
      <c r="Q23" s="357" t="str">
        <f t="shared" si="32"/>
        <v/>
      </c>
      <c r="R23" s="356" t="str">
        <f t="shared" si="32"/>
        <v>Bajuwaren München 1</v>
      </c>
      <c r="S23" s="357" t="str">
        <f t="shared" si="32"/>
        <v/>
      </c>
      <c r="T23" s="356" t="str">
        <f t="shared" si="32"/>
        <v>BC EMAX Unterföhring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3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SG Rottendorf 1</v>
      </c>
      <c r="AH23" s="357"/>
      <c r="AI23" s="356" t="str">
        <f>VLOOKUP(AI22,Schlüssel!$A$5:$K$14,2)</f>
        <v>RW Lichtenhof Stein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Schanzer Ingolstadt 1</v>
      </c>
      <c r="AN23" s="357"/>
      <c r="AO23" s="356" t="str">
        <f>VLOOKUP(AO22,Schlüssel!$A$5:$K$14,2)</f>
        <v>SG DJK Rimpar</v>
      </c>
      <c r="AP23" s="357"/>
      <c r="AQ23" s="356" t="str">
        <f>VLOOKUP(AQ22,Schlüssel!$A$5:$K$14,2)</f>
        <v>Bajuwaren München 1</v>
      </c>
      <c r="AR23" s="357"/>
      <c r="AS23" s="356" t="str">
        <f>VLOOKUP(AS22,Schlüssel!$A$5:$K$14,2)</f>
        <v>BC EMAX Unterföhring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5" customHeight="1" x14ac:dyDescent="0.2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190</v>
      </c>
      <c r="G25" s="360" t="str">
        <f>IF(AF25=0,"",AF25)</f>
        <v/>
      </c>
      <c r="H25" s="360">
        <f>IF(AG25=301,"",AG25)</f>
        <v>158</v>
      </c>
      <c r="I25" s="360" t="str">
        <f>IF(AH25=0,"",AH25)</f>
        <v/>
      </c>
      <c r="J25" s="360">
        <f>IF(AI25=301,"",AI25)</f>
        <v>170</v>
      </c>
      <c r="K25" s="360" t="str">
        <f>IF(AJ25=0,"",AJ25)</f>
        <v/>
      </c>
      <c r="L25" s="360">
        <f>IF(AK25=301,"",AK25)</f>
        <v>212</v>
      </c>
      <c r="M25" s="360" t="str">
        <f>IF(AL25=0,"",AL25)</f>
        <v/>
      </c>
      <c r="N25" s="360">
        <f>IF(AM25=301,"",AM25)</f>
        <v>191</v>
      </c>
      <c r="O25" s="360" t="str">
        <f>IF(AN25=0,"",AN25)</f>
        <v/>
      </c>
      <c r="P25" s="360">
        <f>IF(AO25=301,"",AO25)</f>
        <v>223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167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190</v>
      </c>
      <c r="AF25" s="367"/>
      <c r="AG25" s="366">
        <f>ABS(INDEX(AG:AG,MATCH(AG22,$AA:$AA,0)+5)+INDEX(AG:AG,MATCH(AG22,$AA:$AA,0)+6)+INDEX(AG:AG,MATCH(AG22,$AA:$AA,0)+7))</f>
        <v>158</v>
      </c>
      <c r="AH25" s="367"/>
      <c r="AI25" s="366">
        <f>ABS(INDEX(AI:AI,MATCH(AI22,$AA:$AA,0)+5)+INDEX(AI:AI,MATCH(AI22,$AA:$AA,0)+6)+INDEX(AI:AI,MATCH(AI22,$AA:$AA,0)+7))</f>
        <v>170</v>
      </c>
      <c r="AJ25" s="367"/>
      <c r="AK25" s="366">
        <f>ABS(INDEX(AK:AK,MATCH(AK22,$AA:$AA,0)+5)+INDEX(AK:AK,MATCH(AK22,$AA:$AA,0)+6)+INDEX(AK:AK,MATCH(AK22,$AA:$AA,0)+7))</f>
        <v>212</v>
      </c>
      <c r="AL25" s="367"/>
      <c r="AM25" s="366">
        <f>ABS(INDEX(AM:AM,MATCH(AM22,$AA:$AA,0)+5)+INDEX(AM:AM,MATCH(AM22,$AA:$AA,0)+6)+INDEX(AM:AM,MATCH(AM22,$AA:$AA,0)+7))</f>
        <v>191</v>
      </c>
      <c r="AN25" s="367"/>
      <c r="AO25" s="366">
        <f>ABS(INDEX(AO:AO,MATCH(AO22,$AA:$AA,0)+5)+INDEX(AO:AO,MATCH(AO22,$AA:$AA,0)+6)+INDEX(AO:AO,MATCH(AO22,$AA:$AA,0)+7))</f>
        <v>223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167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5" customHeight="1" x14ac:dyDescent="0.2">
      <c r="B26" s="372" t="str">
        <f t="shared" si="34"/>
        <v>Spieler 2</v>
      </c>
      <c r="C26" s="373" t="str">
        <f t="shared" si="34"/>
        <v/>
      </c>
      <c r="D26" s="360">
        <f>IF(AC26=301,"",AC26)</f>
        <v>212</v>
      </c>
      <c r="E26" s="360" t="str">
        <f>IF(AD26=0,"",AD26)</f>
        <v/>
      </c>
      <c r="F26" s="360">
        <f>IF(AE26=301,"",AE26)</f>
        <v>201</v>
      </c>
      <c r="G26" s="360" t="str">
        <f>IF(AF26=0,"",AF26)</f>
        <v/>
      </c>
      <c r="H26" s="360">
        <f>IF(AG26=301,"",AG26)</f>
        <v>170</v>
      </c>
      <c r="I26" s="360" t="str">
        <f>IF(AH26=0,"",AH26)</f>
        <v/>
      </c>
      <c r="J26" s="360">
        <f>IF(AI26=301,"",AI26)</f>
        <v>152</v>
      </c>
      <c r="K26" s="360" t="str">
        <f>IF(AJ26=0,"",AJ26)</f>
        <v/>
      </c>
      <c r="L26" s="360">
        <f>IF(AK26=301,"",AK26)</f>
        <v>166</v>
      </c>
      <c r="M26" s="360" t="str">
        <f>IF(AL26=0,"",AL26)</f>
        <v/>
      </c>
      <c r="N26" s="360">
        <f>IF(AM26=301,"",AM26)</f>
        <v>193</v>
      </c>
      <c r="O26" s="360" t="str">
        <f>IF(AN26=0,"",AN26)</f>
        <v/>
      </c>
      <c r="P26" s="360">
        <f>IF(AO26=301,"",AO26)</f>
        <v>193</v>
      </c>
      <c r="Q26" s="360" t="str">
        <f>IF(AP26=0,"",AP26)</f>
        <v/>
      </c>
      <c r="R26" s="360">
        <f>IF(AQ26=301,"",AQ26)</f>
        <v>158</v>
      </c>
      <c r="S26" s="360" t="str">
        <f>IF(AR26=0,"",AR26)</f>
        <v/>
      </c>
      <c r="T26" s="360">
        <f>IF(AS26=301,"",AS26)</f>
        <v>184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212</v>
      </c>
      <c r="AD26" s="365"/>
      <c r="AE26" s="364">
        <f>ABS(INDEX(AE:AE,MATCH(AE22,$AA:$AA,0)+8)+INDEX(AE:AE,MATCH(AE22,$AA:$AA,0)+9)+INDEX(AE:AE,MATCH(AE22,$AA:$AA,0)+10))</f>
        <v>201</v>
      </c>
      <c r="AF26" s="365"/>
      <c r="AG26" s="364">
        <f>ABS(INDEX(AG:AG,MATCH(AG22,$AA:$AA,0)+8)+INDEX(AG:AG,MATCH(AG22,$AA:$AA,0)+9)+INDEX(AG:AG,MATCH(AG22,$AA:$AA,0)+10))</f>
        <v>170</v>
      </c>
      <c r="AH26" s="365"/>
      <c r="AI26" s="364">
        <f>ABS(INDEX(AI:AI,MATCH(AI22,$AA:$AA,0)+8)+INDEX(AI:AI,MATCH(AI22,$AA:$AA,0)+9)+INDEX(AI:AI,MATCH(AI22,$AA:$AA,0)+10))</f>
        <v>152</v>
      </c>
      <c r="AJ26" s="365"/>
      <c r="AK26" s="364">
        <f>ABS(INDEX(AK:AK,MATCH(AK22,$AA:$AA,0)+8)+INDEX(AK:AK,MATCH(AK22,$AA:$AA,0)+9)+INDEX(AK:AK,MATCH(AK22,$AA:$AA,0)+10))</f>
        <v>166</v>
      </c>
      <c r="AL26" s="365"/>
      <c r="AM26" s="364">
        <f>ABS(INDEX(AM:AM,MATCH(AM22,$AA:$AA,0)+8)+INDEX(AM:AM,MATCH(AM22,$AA:$AA,0)+9)+INDEX(AM:AM,MATCH(AM22,$AA:$AA,0)+10))</f>
        <v>193</v>
      </c>
      <c r="AN26" s="365"/>
      <c r="AO26" s="364">
        <f>ABS(INDEX(AO:AO,MATCH(AO22,$AA:$AA,0)+8)+INDEX(AO:AO,MATCH(AO22,$AA:$AA,0)+9)+INDEX(AO:AO,MATCH(AO22,$AA:$AA,0)+10))</f>
        <v>193</v>
      </c>
      <c r="AP26" s="365"/>
      <c r="AQ26" s="364">
        <f>ABS(INDEX(AQ:AQ,MATCH(AQ22,$AA:$AA,0)+8)+INDEX(AQ:AQ,MATCH(AQ22,$AA:$AA,0)+9)+INDEX(AQ:AQ,MATCH(AQ22,$AA:$AA,0)+10))</f>
        <v>158</v>
      </c>
      <c r="AR26" s="365"/>
      <c r="AS26" s="364">
        <f>ABS(INDEX(AS:AS,MATCH(AS22,$AA:$AA,0)+8)+INDEX(AS:AS,MATCH(AS22,$AA:$AA,0)+9)+INDEX(AS:AS,MATCH(AS22,$AA:$AA,0)+10))</f>
        <v>184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5" customHeight="1" x14ac:dyDescent="0.2">
      <c r="B27" s="372" t="str">
        <f t="shared" si="34"/>
        <v>Spieler 3</v>
      </c>
      <c r="C27" s="373" t="str">
        <f t="shared" si="34"/>
        <v/>
      </c>
      <c r="D27" s="360">
        <f>IF(AC27=301,"",AC27)</f>
        <v>214</v>
      </c>
      <c r="E27" s="360" t="str">
        <f>IF(AD27=0,"",AD27)</f>
        <v/>
      </c>
      <c r="F27" s="360">
        <f>IF(AE27=301,"",AE27)</f>
        <v>210</v>
      </c>
      <c r="G27" s="360" t="str">
        <f>IF(AF27=0,"",AF27)</f>
        <v/>
      </c>
      <c r="H27" s="360">
        <f>IF(AG27=301,"",AG27)</f>
        <v>174</v>
      </c>
      <c r="I27" s="360" t="str">
        <f>IF(AH27=0,"",AH27)</f>
        <v/>
      </c>
      <c r="J27" s="360">
        <f>IF(AI27=301,"",AI27)</f>
        <v>190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214</v>
      </c>
      <c r="O27" s="360" t="str">
        <f>IF(AN27=0,"",AN27)</f>
        <v/>
      </c>
      <c r="P27" s="360">
        <f>IF(AO27=301,"",AO27)</f>
        <v>182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170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214</v>
      </c>
      <c r="AD27" s="365"/>
      <c r="AE27" s="364">
        <f>ABS(INDEX(AE:AE,MATCH(AE22,$AA:$AA,0)+11)+INDEX(AE:AE,MATCH(AE22,$AA:$AA,0)+12)+INDEX(AE:AE,MATCH(AE22,$AA:$AA,0)+13))</f>
        <v>210</v>
      </c>
      <c r="AF27" s="365"/>
      <c r="AG27" s="364">
        <f>ABS(INDEX(AG:AG,MATCH(AG22,$AA:$AA,0)+11)+INDEX(AG:AG,MATCH(AG22,$AA:$AA,0)+12)+INDEX(AG:AG,MATCH(AG22,$AA:$AA,0)+13))</f>
        <v>174</v>
      </c>
      <c r="AH27" s="365"/>
      <c r="AI27" s="364">
        <f>ABS(INDEX(AI:AI,MATCH(AI22,$AA:$AA,0)+11)+INDEX(AI:AI,MATCH(AI22,$AA:$AA,0)+12)+INDEX(AI:AI,MATCH(AI22,$AA:$AA,0)+13))</f>
        <v>190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214</v>
      </c>
      <c r="AN27" s="365"/>
      <c r="AO27" s="364">
        <f>ABS(INDEX(AO:AO,MATCH(AO22,$AA:$AA,0)+11)+INDEX(AO:AO,MATCH(AO22,$AA:$AA,0)+12)+INDEX(AO:AO,MATCH(AO22,$AA:$AA,0)+13))</f>
        <v>182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170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5" customHeight="1" x14ac:dyDescent="0.2">
      <c r="B28" s="372" t="str">
        <f t="shared" si="34"/>
        <v>Spieler 4</v>
      </c>
      <c r="C28" s="373" t="str">
        <f t="shared" si="34"/>
        <v/>
      </c>
      <c r="D28" s="360">
        <f>IF(AC28=301,"",AC28)</f>
        <v>237</v>
      </c>
      <c r="E28" s="360" t="str">
        <f>IF(AD28=0,"",AD28)</f>
        <v/>
      </c>
      <c r="F28" s="360">
        <f>IF(AE28=301,"",AE28)</f>
        <v>245</v>
      </c>
      <c r="G28" s="360" t="str">
        <f>IF(AF28=0,"",AF28)</f>
        <v/>
      </c>
      <c r="H28" s="360">
        <f>IF(AG28=301,"",AG28)</f>
        <v>255</v>
      </c>
      <c r="I28" s="360" t="str">
        <f>IF(AH28=0,"",AH28)</f>
        <v/>
      </c>
      <c r="J28" s="360">
        <f>IF(AI28=301,"",AI28)</f>
        <v>227</v>
      </c>
      <c r="K28" s="360" t="str">
        <f>IF(AJ28=0,"",AJ28)</f>
        <v/>
      </c>
      <c r="L28" s="360">
        <f>IF(AK28=301,"",AK28)</f>
        <v>199</v>
      </c>
      <c r="M28" s="360" t="str">
        <f>IF(AL28=0,"",AL28)</f>
        <v/>
      </c>
      <c r="N28" s="360">
        <f>IF(AM28=301,"",AM28)</f>
        <v>182</v>
      </c>
      <c r="O28" s="360" t="str">
        <f>IF(AN28=0,"",AN28)</f>
        <v/>
      </c>
      <c r="P28" s="360">
        <f>IF(AO28=301,"",AO28)</f>
        <v>242</v>
      </c>
      <c r="Q28" s="360" t="str">
        <f>IF(AP28=0,"",AP28)</f>
        <v/>
      </c>
      <c r="R28" s="360">
        <f>IF(AQ28=301,"",AQ28)</f>
        <v>135</v>
      </c>
      <c r="S28" s="360" t="str">
        <f>IF(AR28=0,"",AR28)</f>
        <v/>
      </c>
      <c r="T28" s="360">
        <f>IF(AS28=301,"",AS28)</f>
        <v>181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237</v>
      </c>
      <c r="AD28" s="365"/>
      <c r="AE28" s="364">
        <f>ABS(INDEX(AE:AE,MATCH(AE22,$AA:$AA,0)+14)+INDEX(AE:AE,MATCH(AE22,$AA:$AA,0)+15)+INDEX(AE:AE,MATCH(AE22,$AA:$AA,0)+16))</f>
        <v>245</v>
      </c>
      <c r="AF28" s="365"/>
      <c r="AG28" s="364">
        <f>ABS(INDEX(AG:AG,MATCH(AG22,$AA:$AA,0)+14)+INDEX(AG:AG,MATCH(AG22,$AA:$AA,0)+15)+INDEX(AG:AG,MATCH(AG22,$AA:$AA,0)+16))</f>
        <v>255</v>
      </c>
      <c r="AH28" s="365"/>
      <c r="AI28" s="364">
        <f>ABS(INDEX(AI:AI,MATCH(AI22,$AA:$AA,0)+14)+INDEX(AI:AI,MATCH(AI22,$AA:$AA,0)+15)+INDEX(AI:AI,MATCH(AI22,$AA:$AA,0)+16))</f>
        <v>227</v>
      </c>
      <c r="AJ28" s="365"/>
      <c r="AK28" s="364">
        <f>ABS(INDEX(AK:AK,MATCH(AK22,$AA:$AA,0)+14)+INDEX(AK:AK,MATCH(AK22,$AA:$AA,0)+15)+INDEX(AK:AK,MATCH(AK22,$AA:$AA,0)+16))</f>
        <v>199</v>
      </c>
      <c r="AL28" s="365"/>
      <c r="AM28" s="364">
        <f>ABS(INDEX(AM:AM,MATCH(AM22,$AA:$AA,0)+14)+INDEX(AM:AM,MATCH(AM22,$AA:$AA,0)+15)+INDEX(AM:AM,MATCH(AM22,$AA:$AA,0)+16))</f>
        <v>182</v>
      </c>
      <c r="AN28" s="365"/>
      <c r="AO28" s="364">
        <f>ABS(INDEX(AO:AO,MATCH(AO22,$AA:$AA,0)+14)+INDEX(AO:AO,MATCH(AO22,$AA:$AA,0)+15)+INDEX(AO:AO,MATCH(AO22,$AA:$AA,0)+16))</f>
        <v>242</v>
      </c>
      <c r="AP28" s="365"/>
      <c r="AQ28" s="364">
        <f>ABS(INDEX(AQ:AQ,MATCH(AQ22,$AA:$AA,0)+14)+INDEX(AQ:AQ,MATCH(AQ22,$AA:$AA,0)+15)+INDEX(AQ:AQ,MATCH(AQ22,$AA:$AA,0)+16))</f>
        <v>135</v>
      </c>
      <c r="AR28" s="365"/>
      <c r="AS28" s="364">
        <f>ABS(INDEX(AS:AS,MATCH(AS22,$AA:$AA,0)+14)+INDEX(AS:AS,MATCH(AS22,$AA:$AA,0)+15)+INDEX(AS:AS,MATCH(AS22,$AA:$AA,0)+16))</f>
        <v>181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5" customHeight="1" x14ac:dyDescent="0.2">
      <c r="B29" s="344" t="str">
        <f t="shared" si="34"/>
        <v>Gesamt</v>
      </c>
      <c r="C29" s="345" t="str">
        <f t="shared" si="34"/>
        <v/>
      </c>
      <c r="D29" s="363">
        <f>IF(AC29=1505,"",AC29)</f>
        <v>854</v>
      </c>
      <c r="E29" s="363" t="str">
        <f>IF(AD29=0,"",AD29)</f>
        <v/>
      </c>
      <c r="F29" s="363">
        <f>IF(AE29=1505,"",AE29)</f>
        <v>846</v>
      </c>
      <c r="G29" s="363" t="str">
        <f>IF(AF29=0,"",AF29)</f>
        <v/>
      </c>
      <c r="H29" s="363">
        <f>IF(AG29=1505,"",AG29)</f>
        <v>757</v>
      </c>
      <c r="I29" s="363" t="str">
        <f>IF(AH29=0,"",AH29)</f>
        <v/>
      </c>
      <c r="J29" s="363">
        <f>IF(AI29=1505,"",AI29)</f>
        <v>739</v>
      </c>
      <c r="K29" s="363" t="str">
        <f>IF(AJ29=0,"",AJ29)</f>
        <v/>
      </c>
      <c r="L29" s="363">
        <f>IF(AK29=1505,"",AK29)</f>
        <v>747</v>
      </c>
      <c r="M29" s="363" t="str">
        <f>IF(AL29=0,"",AL29)</f>
        <v/>
      </c>
      <c r="N29" s="363">
        <f>IF(AM29=1505,"",AM29)</f>
        <v>780</v>
      </c>
      <c r="O29" s="363" t="str">
        <f>IF(AN29=0,"",AN29)</f>
        <v/>
      </c>
      <c r="P29" s="363">
        <f>IF(AO29=1505,"",AO29)</f>
        <v>840</v>
      </c>
      <c r="Q29" s="363" t="str">
        <f>IF(AP29=0,"",AP29)</f>
        <v/>
      </c>
      <c r="R29" s="363">
        <f>IF(AQ29=1505,"",AQ29)</f>
        <v>687</v>
      </c>
      <c r="S29" s="363" t="str">
        <f>IF(AR29=0,"",AR29)</f>
        <v/>
      </c>
      <c r="T29" s="363">
        <f>IF(AS29=1505,"",AS29)</f>
        <v>702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854</v>
      </c>
      <c r="AD29" s="345"/>
      <c r="AE29" s="344">
        <f>SUM(AE25:AE28)</f>
        <v>846</v>
      </c>
      <c r="AF29" s="345"/>
      <c r="AG29" s="344">
        <f>SUM(AG25:AG28)</f>
        <v>757</v>
      </c>
      <c r="AH29" s="345"/>
      <c r="AI29" s="344">
        <f>SUM(AI25:AI28)</f>
        <v>739</v>
      </c>
      <c r="AJ29" s="345"/>
      <c r="AK29" s="344">
        <f>SUM(AK25:AK28)</f>
        <v>747</v>
      </c>
      <c r="AL29" s="345"/>
      <c r="AM29" s="344">
        <f>SUM(AM25:AM28)</f>
        <v>780</v>
      </c>
      <c r="AN29" s="345"/>
      <c r="AO29" s="344">
        <f>SUM(AO25:AO28)</f>
        <v>840</v>
      </c>
      <c r="AP29" s="345"/>
      <c r="AQ29" s="344">
        <f>SUM(AQ25:AQ28)</f>
        <v>687</v>
      </c>
      <c r="AR29" s="345"/>
      <c r="AS29" s="344">
        <f>SUM(AS25:AS28)</f>
        <v>702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3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25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2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25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6">
        <f>IF(AD37="","",AD37)</f>
        <v>1</v>
      </c>
      <c r="F37" s="75">
        <f t="shared" ref="F37:F50" si="35">IF(AE37=0,"",AE37)</f>
        <v>216</v>
      </c>
      <c r="G37" s="346">
        <f>IF(AF37="","",AF37)</f>
        <v>1</v>
      </c>
      <c r="H37" s="75">
        <f t="shared" ref="H37:H50" si="36">IF(AG37=0,"",AG37)</f>
        <v>233</v>
      </c>
      <c r="I37" s="346">
        <f>IF(AH37="","",AH37)</f>
        <v>1</v>
      </c>
      <c r="J37" s="75">
        <f t="shared" ref="J37:J50" si="37">IF(AI37=0,"",AI37)</f>
        <v>244</v>
      </c>
      <c r="K37" s="346">
        <f>IF(AJ37="","",AJ37)</f>
        <v>1</v>
      </c>
      <c r="L37" s="75">
        <f t="shared" ref="L37:L50" si="38">IF(AK37=0,"",AK37)</f>
        <v>258</v>
      </c>
      <c r="M37" s="346">
        <f>IF(AL37="","",AL37)</f>
        <v>1</v>
      </c>
      <c r="N37" s="75">
        <f>IF(AM37=0,"",AM37)</f>
        <v>216</v>
      </c>
      <c r="O37" s="346">
        <f>IF(AN37="","",AN37)</f>
        <v>1</v>
      </c>
      <c r="P37" s="75">
        <f t="shared" ref="P37:P50" si="39">IF(AO37=0,"",AO37)</f>
        <v>236</v>
      </c>
      <c r="Q37" s="346">
        <f>IF(AP37="","",AP37)</f>
        <v>1</v>
      </c>
      <c r="R37" s="75">
        <f t="shared" ref="R37:R50" si="40">IF(AQ37=0,"",AQ37)</f>
        <v>194</v>
      </c>
      <c r="S37" s="346">
        <f>IF(AR37="","",AR37)</f>
        <v>0</v>
      </c>
      <c r="T37" s="75">
        <f t="shared" ref="T37:T50" si="41">IF(AS37=0,"",AS37)</f>
        <v>207</v>
      </c>
      <c r="U37" s="346">
        <f>IF(AT37="","",AT37)</f>
        <v>1</v>
      </c>
      <c r="V37" s="75">
        <f t="shared" ref="V37:V50" si="42">IF(AU37=0,"",AU37)</f>
        <v>2081</v>
      </c>
      <c r="W37" s="346">
        <f>IF(AV37="","",AV37)</f>
        <v>8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25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">
      <c r="A40" s="374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6">
        <f>IF(AD40="","",AD40)</f>
        <v>1</v>
      </c>
      <c r="F40" s="75">
        <f t="shared" si="35"/>
        <v>174</v>
      </c>
      <c r="G40" s="346">
        <f>IF(AF40="","",AF40)</f>
        <v>0</v>
      </c>
      <c r="H40" s="75">
        <f t="shared" si="36"/>
        <v>222</v>
      </c>
      <c r="I40" s="346">
        <f>IF(AH40="","",AH40)</f>
        <v>1</v>
      </c>
      <c r="J40" s="75">
        <f t="shared" si="37"/>
        <v>230</v>
      </c>
      <c r="K40" s="346">
        <f>IF(AJ40="","",AJ40)</f>
        <v>1</v>
      </c>
      <c r="L40" s="75">
        <f t="shared" si="38"/>
        <v>175</v>
      </c>
      <c r="M40" s="346">
        <f>IF(AL40="","",AL40)</f>
        <v>0</v>
      </c>
      <c r="N40" s="75">
        <f t="shared" si="57"/>
        <v>202</v>
      </c>
      <c r="O40" s="346">
        <f>IF(AN40="","",AN40)</f>
        <v>1</v>
      </c>
      <c r="P40" s="75">
        <f t="shared" si="39"/>
        <v>219</v>
      </c>
      <c r="Q40" s="346">
        <f>IF(AP40="","",AP40)</f>
        <v>1</v>
      </c>
      <c r="R40" s="75">
        <f t="shared" si="40"/>
        <v>158</v>
      </c>
      <c r="S40" s="346">
        <f>IF(AR40="","",AR40)</f>
        <v>0</v>
      </c>
      <c r="T40" s="75">
        <f t="shared" si="41"/>
        <v>195</v>
      </c>
      <c r="U40" s="346">
        <f>IF(AT40="","",AT40)</f>
        <v>1</v>
      </c>
      <c r="V40" s="75">
        <f t="shared" si="42"/>
        <v>1760</v>
      </c>
      <c r="W40" s="346">
        <f>IF(AV40="","",AV40)</f>
        <v>6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25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">
      <c r="A43" s="374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6">
        <f>IF(AD43="","",AD43)</f>
        <v>1</v>
      </c>
      <c r="F43" s="75">
        <f t="shared" si="35"/>
        <v>233</v>
      </c>
      <c r="G43" s="346">
        <f>IF(AF43="","",AF43)</f>
        <v>1</v>
      </c>
      <c r="H43" s="75">
        <f t="shared" si="36"/>
        <v>235</v>
      </c>
      <c r="I43" s="346">
        <f>IF(AH43="","",AH43)</f>
        <v>1</v>
      </c>
      <c r="J43" s="75">
        <f t="shared" si="37"/>
        <v>216</v>
      </c>
      <c r="K43" s="346">
        <f>IF(AJ43="","",AJ43)</f>
        <v>1</v>
      </c>
      <c r="L43" s="75">
        <f t="shared" si="38"/>
        <v>212</v>
      </c>
      <c r="M43" s="346">
        <f>IF(AL43="","",AL43)</f>
        <v>0</v>
      </c>
      <c r="N43" s="75">
        <f t="shared" si="57"/>
        <v>192</v>
      </c>
      <c r="O43" s="346">
        <f>IF(AN43="","",AN43)</f>
        <v>1</v>
      </c>
      <c r="P43" s="75">
        <f t="shared" si="39"/>
        <v>200</v>
      </c>
      <c r="Q43" s="346">
        <f>IF(AP43="","",AP43)</f>
        <v>1</v>
      </c>
      <c r="R43" s="75">
        <f t="shared" si="40"/>
        <v>200</v>
      </c>
      <c r="S43" s="346">
        <f>IF(AR43="","",AR43)</f>
        <v>1</v>
      </c>
      <c r="T43" s="75">
        <f t="shared" si="41"/>
        <v>213</v>
      </c>
      <c r="U43" s="346">
        <f>IF(AT43="","",AT43)</f>
        <v>0</v>
      </c>
      <c r="V43" s="75">
        <f t="shared" si="42"/>
        <v>1947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25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">
      <c r="A46" s="374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6">
        <f>IF(AD46="","",AD46)</f>
        <v>1</v>
      </c>
      <c r="F46" s="75">
        <f t="shared" si="35"/>
        <v>158</v>
      </c>
      <c r="G46" s="346">
        <f>IF(AF46="","",AF46)</f>
        <v>0</v>
      </c>
      <c r="H46" s="75">
        <f t="shared" si="36"/>
        <v>182</v>
      </c>
      <c r="I46" s="346">
        <f>IF(AH46="","",AH46)</f>
        <v>1</v>
      </c>
      <c r="J46" s="75">
        <f t="shared" si="37"/>
        <v>176</v>
      </c>
      <c r="K46" s="346">
        <f>IF(AJ46="","",AJ46)</f>
        <v>1</v>
      </c>
      <c r="L46" s="75">
        <f t="shared" si="38"/>
        <v>164</v>
      </c>
      <c r="M46" s="346">
        <f>IF(AL46="","",AL46)</f>
        <v>0</v>
      </c>
      <c r="N46" s="75" t="str">
        <f t="shared" si="57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884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">
      <c r="A47" s="375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>
        <f t="shared" si="57"/>
        <v>225</v>
      </c>
      <c r="O47" s="347"/>
      <c r="P47" s="78">
        <f t="shared" si="39"/>
        <v>160</v>
      </c>
      <c r="Q47" s="347"/>
      <c r="R47" s="78">
        <f t="shared" si="40"/>
        <v>135</v>
      </c>
      <c r="S47" s="347"/>
      <c r="T47" s="78">
        <f t="shared" si="41"/>
        <v>212</v>
      </c>
      <c r="U47" s="347"/>
      <c r="V47" s="78">
        <f t="shared" si="42"/>
        <v>732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25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25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25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">
      <c r="B53" s="90" t="str">
        <f t="shared" si="68"/>
        <v/>
      </c>
      <c r="C53" s="86" t="str">
        <f t="shared" si="69"/>
        <v/>
      </c>
      <c r="D53" s="356" t="str">
        <f t="shared" si="70"/>
        <v>SG Rottendorf 1</v>
      </c>
      <c r="E53" s="357" t="str">
        <f t="shared" si="70"/>
        <v/>
      </c>
      <c r="F53" s="356" t="str">
        <f t="shared" si="70"/>
        <v>SG DJK Rimpar</v>
      </c>
      <c r="G53" s="357" t="str">
        <f t="shared" si="70"/>
        <v/>
      </c>
      <c r="H53" s="356" t="str">
        <f t="shared" si="70"/>
        <v>BC EMAX Unterföhring 2</v>
      </c>
      <c r="I53" s="357" t="str">
        <f t="shared" si="70"/>
        <v/>
      </c>
      <c r="J53" s="356" t="str">
        <f t="shared" si="70"/>
        <v>Schanzer Ingolstadt 1</v>
      </c>
      <c r="K53" s="357" t="str">
        <f t="shared" si="70"/>
        <v/>
      </c>
      <c r="L53" s="356" t="str">
        <f t="shared" si="70"/>
        <v>BK München 3</v>
      </c>
      <c r="M53" s="357" t="str">
        <f t="shared" si="70"/>
        <v/>
      </c>
      <c r="N53" s="356" t="str">
        <f t="shared" si="71"/>
        <v>RW Lichtenhof Stein 1</v>
      </c>
      <c r="O53" s="357" t="str">
        <f t="shared" si="71"/>
        <v/>
      </c>
      <c r="P53" s="356" t="str">
        <f t="shared" si="71"/>
        <v>High Roller Rosenheim 1</v>
      </c>
      <c r="Q53" s="357" t="str">
        <f t="shared" si="71"/>
        <v/>
      </c>
      <c r="R53" s="356" t="str">
        <f t="shared" si="71"/>
        <v>BC Comet Nürnberg</v>
      </c>
      <c r="S53" s="357" t="str">
        <f t="shared" si="71"/>
        <v/>
      </c>
      <c r="T53" s="356" t="str">
        <f t="shared" si="71"/>
        <v>Bowlinghaus Bamberg 1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SG Rottendorf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RW Lichtenhof Stein 1</v>
      </c>
      <c r="AN53" s="357"/>
      <c r="AO53" s="356" t="str">
        <f>VLOOKUP(AO52,Schlüssel!$A$5:$K$14,2)</f>
        <v>High Roller Rosenheim 1</v>
      </c>
      <c r="AP53" s="357"/>
      <c r="AQ53" s="356" t="str">
        <f>VLOOKUP(AQ52,Schlüssel!$A$5:$K$14,2)</f>
        <v>BC Comet Nürnberg</v>
      </c>
      <c r="AR53" s="357"/>
      <c r="AS53" s="356" t="str">
        <f>VLOOKUP(AS52,Schlüssel!$A$5:$K$14,2)</f>
        <v>Bowlinghaus Bamberg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5" customHeight="1" x14ac:dyDescent="0.2">
      <c r="B55" s="372" t="str">
        <f t="shared" si="68"/>
        <v>Spieler 1</v>
      </c>
      <c r="C55" s="373" t="str">
        <f t="shared" si="69"/>
        <v/>
      </c>
      <c r="D55" s="360">
        <f>IF(AC55=301,"",AC55)</f>
        <v>211</v>
      </c>
      <c r="E55" s="360" t="str">
        <f>IF(AD55=0,"",AD55)</f>
        <v/>
      </c>
      <c r="F55" s="360">
        <f>IF(AE55=301,"",AE55)</f>
        <v>212</v>
      </c>
      <c r="G55" s="360" t="str">
        <f>IF(AF55=0,"",AF55)</f>
        <v/>
      </c>
      <c r="H55" s="360">
        <f>IF(AG55=301,"",AG55)</f>
        <v>178</v>
      </c>
      <c r="I55" s="360" t="str">
        <f>IF(AH55=0,"",AH55)</f>
        <v/>
      </c>
      <c r="J55" s="360">
        <f>IF(AI55=301,"",AI55)</f>
        <v>163</v>
      </c>
      <c r="K55" s="360" t="str">
        <f>IF(AJ55=0,"",AJ55)</f>
        <v/>
      </c>
      <c r="L55" s="360">
        <f>IF(AK55=301,"",AK55)</f>
        <v>215</v>
      </c>
      <c r="M55" s="360" t="str">
        <f>IF(AL55=0,"",AL55)</f>
        <v/>
      </c>
      <c r="N55" s="360">
        <f>IF(AM55=301,"",AM55)</f>
        <v>127</v>
      </c>
      <c r="O55" s="360" t="str">
        <f>IF(AN55=0,"",AN55)</f>
        <v/>
      </c>
      <c r="P55" s="360">
        <f>IF(AO55=301,"",AO55)</f>
        <v>156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164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211</v>
      </c>
      <c r="AD55" s="367"/>
      <c r="AE55" s="366">
        <f>ABS(INDEX(AE:AE,MATCH(AE52,$AA:$AA,0)+5)+INDEX(AE:AE,MATCH(AE52,$AA:$AA,0)+6)+INDEX(AE:AE,MATCH(AE52,$AA:$AA,0)+7))</f>
        <v>212</v>
      </c>
      <c r="AF55" s="367"/>
      <c r="AG55" s="366">
        <f>ABS(INDEX(AG:AG,MATCH(AG52,$AA:$AA,0)+5)+INDEX(AG:AG,MATCH(AG52,$AA:$AA,0)+6)+INDEX(AG:AG,MATCH(AG52,$AA:$AA,0)+7))</f>
        <v>178</v>
      </c>
      <c r="AH55" s="367"/>
      <c r="AI55" s="366">
        <f>ABS(INDEX(AI:AI,MATCH(AI52,$AA:$AA,0)+5)+INDEX(AI:AI,MATCH(AI52,$AA:$AA,0)+6)+INDEX(AI:AI,MATCH(AI52,$AA:$AA,0)+7))</f>
        <v>163</v>
      </c>
      <c r="AJ55" s="367"/>
      <c r="AK55" s="366">
        <f>ABS(INDEX(AK:AK,MATCH(AK52,$AA:$AA,0)+5)+INDEX(AK:AK,MATCH(AK52,$AA:$AA,0)+6)+INDEX(AK:AK,MATCH(AK52,$AA:$AA,0)+7))</f>
        <v>215</v>
      </c>
      <c r="AL55" s="367"/>
      <c r="AM55" s="366">
        <f>ABS(INDEX(AM:AM,MATCH(AM52,$AA:$AA,0)+5)+INDEX(AM:AM,MATCH(AM52,$AA:$AA,0)+6)+INDEX(AM:AM,MATCH(AM52,$AA:$AA,0)+7))</f>
        <v>127</v>
      </c>
      <c r="AN55" s="367"/>
      <c r="AO55" s="366">
        <f>ABS(INDEX(AO:AO,MATCH(AO52,$AA:$AA,0)+5)+INDEX(AO:AO,MATCH(AO52,$AA:$AA,0)+6)+INDEX(AO:AO,MATCH(AO52,$AA:$AA,0)+7))</f>
        <v>156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164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5" customHeight="1" x14ac:dyDescent="0.2">
      <c r="B56" s="372" t="str">
        <f t="shared" si="68"/>
        <v>Spieler 2</v>
      </c>
      <c r="C56" s="373" t="str">
        <f t="shared" si="69"/>
        <v/>
      </c>
      <c r="D56" s="360">
        <f>IF(AC56=301,"",AC56)</f>
        <v>174</v>
      </c>
      <c r="E56" s="360" t="str">
        <f>IF(AD56=0,"",AD56)</f>
        <v/>
      </c>
      <c r="F56" s="360">
        <f>IF(AE56=301,"",AE56)</f>
        <v>194</v>
      </c>
      <c r="G56" s="360" t="str">
        <f>IF(AF56=0,"",AF56)</f>
        <v/>
      </c>
      <c r="H56" s="360">
        <f>IF(AG56=301,"",AG56)</f>
        <v>214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186</v>
      </c>
      <c r="M56" s="360" t="str">
        <f>IF(AL56=0,"",AL56)</f>
        <v/>
      </c>
      <c r="N56" s="360">
        <f>IF(AM56=301,"",AM56)</f>
        <v>195</v>
      </c>
      <c r="O56" s="360" t="str">
        <f>IF(AN56=0,"",AN56)</f>
        <v/>
      </c>
      <c r="P56" s="360">
        <f>IF(AO56=301,"",AO56)</f>
        <v>199</v>
      </c>
      <c r="Q56" s="360" t="str">
        <f>IF(AP56=0,"",AP56)</f>
        <v/>
      </c>
      <c r="R56" s="360">
        <f>IF(AQ56=301,"",AQ56)</f>
        <v>181</v>
      </c>
      <c r="S56" s="360" t="str">
        <f>IF(AR56=0,"",AR56)</f>
        <v/>
      </c>
      <c r="T56" s="360">
        <f>IF(AS56=301,"",AS56)</f>
        <v>171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174</v>
      </c>
      <c r="AD56" s="365"/>
      <c r="AE56" s="364">
        <f>ABS(INDEX(AE:AE,MATCH(AE52,$AA:$AA,0)+8)+INDEX(AE:AE,MATCH(AE52,$AA:$AA,0)+9)+INDEX(AE:AE,MATCH(AE52,$AA:$AA,0)+10))</f>
        <v>194</v>
      </c>
      <c r="AF56" s="365"/>
      <c r="AG56" s="364">
        <f>ABS(INDEX(AG:AG,MATCH(AG52,$AA:$AA,0)+8)+INDEX(AG:AG,MATCH(AG52,$AA:$AA,0)+9)+INDEX(AG:AG,MATCH(AG52,$AA:$AA,0)+10))</f>
        <v>214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186</v>
      </c>
      <c r="AL56" s="365"/>
      <c r="AM56" s="364">
        <f>ABS(INDEX(AM:AM,MATCH(AM52,$AA:$AA,0)+8)+INDEX(AM:AM,MATCH(AM52,$AA:$AA,0)+9)+INDEX(AM:AM,MATCH(AM52,$AA:$AA,0)+10))</f>
        <v>195</v>
      </c>
      <c r="AN56" s="365"/>
      <c r="AO56" s="364">
        <f>ABS(INDEX(AO:AO,MATCH(AO52,$AA:$AA,0)+8)+INDEX(AO:AO,MATCH(AO52,$AA:$AA,0)+9)+INDEX(AO:AO,MATCH(AO52,$AA:$AA,0)+10))</f>
        <v>199</v>
      </c>
      <c r="AP56" s="365"/>
      <c r="AQ56" s="364">
        <f>ABS(INDEX(AQ:AQ,MATCH(AQ52,$AA:$AA,0)+8)+INDEX(AQ:AQ,MATCH(AQ52,$AA:$AA,0)+9)+INDEX(AQ:AQ,MATCH(AQ52,$AA:$AA,0)+10))</f>
        <v>181</v>
      </c>
      <c r="AR56" s="365"/>
      <c r="AS56" s="364">
        <f>ABS(INDEX(AS:AS,MATCH(AS52,$AA:$AA,0)+8)+INDEX(AS:AS,MATCH(AS52,$AA:$AA,0)+9)+INDEX(AS:AS,MATCH(AS52,$AA:$AA,0)+10))</f>
        <v>171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5" customHeight="1" x14ac:dyDescent="0.2">
      <c r="B57" s="372" t="str">
        <f t="shared" si="68"/>
        <v>Spieler 3</v>
      </c>
      <c r="C57" s="373" t="str">
        <f t="shared" si="69"/>
        <v/>
      </c>
      <c r="D57" s="360">
        <f>IF(AC57=301,"",AC57)</f>
        <v>184</v>
      </c>
      <c r="E57" s="360" t="str">
        <f>IF(AD57=0,"",AD57)</f>
        <v/>
      </c>
      <c r="F57" s="360">
        <f>IF(AE57=301,"",AE57)</f>
        <v>157</v>
      </c>
      <c r="G57" s="360" t="str">
        <f>IF(AF57=0,"",AF57)</f>
        <v/>
      </c>
      <c r="H57" s="360">
        <f>IF(AG57=301,"",AG57)</f>
        <v>172</v>
      </c>
      <c r="I57" s="360" t="str">
        <f>IF(AH57=0,"",AH57)</f>
        <v/>
      </c>
      <c r="J57" s="360">
        <f>IF(AI57=301,"",AI57)</f>
        <v>177</v>
      </c>
      <c r="K57" s="360" t="str">
        <f>IF(AJ57=0,"",AJ57)</f>
        <v/>
      </c>
      <c r="L57" s="360">
        <f>IF(AK57=301,"",AK57)</f>
        <v>237</v>
      </c>
      <c r="M57" s="360" t="str">
        <f>IF(AL57=0,"",AL57)</f>
        <v/>
      </c>
      <c r="N57" s="360">
        <f>IF(AM57=301,"",AM57)</f>
        <v>184</v>
      </c>
      <c r="O57" s="360" t="str">
        <f>IF(AN57=0,"",AN57)</f>
        <v/>
      </c>
      <c r="P57" s="360">
        <f>IF(AO57=301,"",AO57)</f>
        <v>167</v>
      </c>
      <c r="Q57" s="360" t="str">
        <f>IF(AP57=0,"",AP57)</f>
        <v/>
      </c>
      <c r="R57" s="360">
        <f>IF(AQ57=301,"",AQ57)</f>
        <v>199</v>
      </c>
      <c r="S57" s="360" t="str">
        <f>IF(AR57=0,"",AR57)</f>
        <v/>
      </c>
      <c r="T57" s="360">
        <f>IF(AS57=301,"",AS57)</f>
        <v>244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184</v>
      </c>
      <c r="AD57" s="365"/>
      <c r="AE57" s="364">
        <f>ABS(INDEX(AE:AE,MATCH(AE52,$AA:$AA,0)+11)+INDEX(AE:AE,MATCH(AE52,$AA:$AA,0)+12)+INDEX(AE:AE,MATCH(AE52,$AA:$AA,0)+13))</f>
        <v>157</v>
      </c>
      <c r="AF57" s="365"/>
      <c r="AG57" s="364">
        <f>ABS(INDEX(AG:AG,MATCH(AG52,$AA:$AA,0)+11)+INDEX(AG:AG,MATCH(AG52,$AA:$AA,0)+12)+INDEX(AG:AG,MATCH(AG52,$AA:$AA,0)+13))</f>
        <v>172</v>
      </c>
      <c r="AH57" s="365"/>
      <c r="AI57" s="364">
        <f>ABS(INDEX(AI:AI,MATCH(AI52,$AA:$AA,0)+11)+INDEX(AI:AI,MATCH(AI52,$AA:$AA,0)+12)+INDEX(AI:AI,MATCH(AI52,$AA:$AA,0)+13))</f>
        <v>177</v>
      </c>
      <c r="AJ57" s="365"/>
      <c r="AK57" s="364">
        <f>ABS(INDEX(AK:AK,MATCH(AK52,$AA:$AA,0)+11)+INDEX(AK:AK,MATCH(AK52,$AA:$AA,0)+12)+INDEX(AK:AK,MATCH(AK52,$AA:$AA,0)+13))</f>
        <v>237</v>
      </c>
      <c r="AL57" s="365"/>
      <c r="AM57" s="364">
        <f>ABS(INDEX(AM:AM,MATCH(AM52,$AA:$AA,0)+11)+INDEX(AM:AM,MATCH(AM52,$AA:$AA,0)+12)+INDEX(AM:AM,MATCH(AM52,$AA:$AA,0)+13))</f>
        <v>184</v>
      </c>
      <c r="AN57" s="365"/>
      <c r="AO57" s="364">
        <f>ABS(INDEX(AO:AO,MATCH(AO52,$AA:$AA,0)+11)+INDEX(AO:AO,MATCH(AO52,$AA:$AA,0)+12)+INDEX(AO:AO,MATCH(AO52,$AA:$AA,0)+13))</f>
        <v>167</v>
      </c>
      <c r="AP57" s="365"/>
      <c r="AQ57" s="364">
        <f>ABS(INDEX(AQ:AQ,MATCH(AQ52,$AA:$AA,0)+11)+INDEX(AQ:AQ,MATCH(AQ52,$AA:$AA,0)+12)+INDEX(AQ:AQ,MATCH(AQ52,$AA:$AA,0)+13))</f>
        <v>199</v>
      </c>
      <c r="AR57" s="365"/>
      <c r="AS57" s="364">
        <f>ABS(INDEX(AS:AS,MATCH(AS52,$AA:$AA,0)+11)+INDEX(AS:AS,MATCH(AS52,$AA:$AA,0)+12)+INDEX(AS:AS,MATCH(AS52,$AA:$AA,0)+13))</f>
        <v>244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5" customHeight="1" x14ac:dyDescent="0.2">
      <c r="B58" s="372" t="str">
        <f t="shared" si="68"/>
        <v>Spieler 4</v>
      </c>
      <c r="C58" s="373" t="str">
        <f t="shared" si="69"/>
        <v/>
      </c>
      <c r="D58" s="360">
        <f>IF(AC58=301,"",AC58)</f>
        <v>177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143</v>
      </c>
      <c r="I58" s="360" t="str">
        <f>IF(AH58=0,"",AH58)</f>
        <v/>
      </c>
      <c r="J58" s="360">
        <f>IF(AI58=301,"",AI58)</f>
        <v>157</v>
      </c>
      <c r="K58" s="360" t="str">
        <f>IF(AJ58=0,"",AJ58)</f>
        <v/>
      </c>
      <c r="L58" s="360">
        <f>IF(AK58=301,"",AK58)</f>
        <v>238</v>
      </c>
      <c r="M58" s="360" t="str">
        <f>IF(AL58=0,"",AL58)</f>
        <v/>
      </c>
      <c r="N58" s="360">
        <f>IF(AM58=301,"",AM58)</f>
        <v>242</v>
      </c>
      <c r="O58" s="360" t="str">
        <f>IF(AN58=0,"",AN58)</f>
        <v/>
      </c>
      <c r="P58" s="360">
        <f>IF(AO58=301,"",AO58)</f>
        <v>193</v>
      </c>
      <c r="Q58" s="360" t="str">
        <f>IF(AP58=0,"",AP58)</f>
        <v/>
      </c>
      <c r="R58" s="360">
        <f>IF(AQ58=301,"",AQ58)</f>
        <v>236</v>
      </c>
      <c r="S58" s="360" t="str">
        <f>IF(AR58=0,"",AR58)</f>
        <v/>
      </c>
      <c r="T58" s="360">
        <f>IF(AS58=301,"",AS58)</f>
        <v>151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177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143</v>
      </c>
      <c r="AH58" s="365"/>
      <c r="AI58" s="364">
        <f>ABS(INDEX(AI:AI,MATCH(AI52,$AA:$AA,0)+14)+INDEX(AI:AI,MATCH(AI52,$AA:$AA,0)+15)+INDEX(AI:AI,MATCH(AI52,$AA:$AA,0)+16))</f>
        <v>157</v>
      </c>
      <c r="AJ58" s="365"/>
      <c r="AK58" s="364">
        <f>ABS(INDEX(AK:AK,MATCH(AK52,$AA:$AA,0)+14)+INDEX(AK:AK,MATCH(AK52,$AA:$AA,0)+15)+INDEX(AK:AK,MATCH(AK52,$AA:$AA,0)+16))</f>
        <v>238</v>
      </c>
      <c r="AL58" s="365"/>
      <c r="AM58" s="364">
        <f>ABS(INDEX(AM:AM,MATCH(AM52,$AA:$AA,0)+14)+INDEX(AM:AM,MATCH(AM52,$AA:$AA,0)+15)+INDEX(AM:AM,MATCH(AM52,$AA:$AA,0)+16))</f>
        <v>242</v>
      </c>
      <c r="AN58" s="365"/>
      <c r="AO58" s="364">
        <f>ABS(INDEX(AO:AO,MATCH(AO52,$AA:$AA,0)+14)+INDEX(AO:AO,MATCH(AO52,$AA:$AA,0)+15)+INDEX(AO:AO,MATCH(AO52,$AA:$AA,0)+16))</f>
        <v>193</v>
      </c>
      <c r="AP58" s="365"/>
      <c r="AQ58" s="364">
        <f>ABS(INDEX(AQ:AQ,MATCH(AQ52,$AA:$AA,0)+14)+INDEX(AQ:AQ,MATCH(AQ52,$AA:$AA,0)+15)+INDEX(AQ:AQ,MATCH(AQ52,$AA:$AA,0)+16))</f>
        <v>236</v>
      </c>
      <c r="AR58" s="365"/>
      <c r="AS58" s="364">
        <f>ABS(INDEX(AS:AS,MATCH(AS52,$AA:$AA,0)+14)+INDEX(AS:AS,MATCH(AS52,$AA:$AA,0)+15)+INDEX(AS:AS,MATCH(AS52,$AA:$AA,0)+16))</f>
        <v>151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5" customHeight="1" x14ac:dyDescent="0.2">
      <c r="B59" s="344" t="str">
        <f t="shared" si="68"/>
        <v>Gesamt</v>
      </c>
      <c r="C59" s="345" t="str">
        <f t="shared" si="69"/>
        <v/>
      </c>
      <c r="D59" s="363">
        <f>IF(AC59=1505,"",AC59)</f>
        <v>746</v>
      </c>
      <c r="E59" s="363" t="str">
        <f>IF(AD59=0,"",AD59)</f>
        <v/>
      </c>
      <c r="F59" s="363">
        <f>IF(AE59=1505,"",AE59)</f>
        <v>767</v>
      </c>
      <c r="G59" s="363" t="str">
        <f>IF(AF59=0,"",AF59)</f>
        <v/>
      </c>
      <c r="H59" s="363">
        <f>IF(AG59=1505,"",AG59)</f>
        <v>707</v>
      </c>
      <c r="I59" s="363" t="str">
        <f>IF(AH59=0,"",AH59)</f>
        <v/>
      </c>
      <c r="J59" s="363">
        <f>IF(AI59=1505,"",AI59)</f>
        <v>653</v>
      </c>
      <c r="K59" s="363" t="str">
        <f>IF(AJ59=0,"",AJ59)</f>
        <v/>
      </c>
      <c r="L59" s="363">
        <f>IF(AK59=1505,"",AK59)</f>
        <v>876</v>
      </c>
      <c r="M59" s="363" t="str">
        <f>IF(AL59=0,"",AL59)</f>
        <v/>
      </c>
      <c r="N59" s="363">
        <f>IF(AM59=1505,"",AM59)</f>
        <v>748</v>
      </c>
      <c r="O59" s="363" t="str">
        <f>IF(AN59=0,"",AN59)</f>
        <v/>
      </c>
      <c r="P59" s="363">
        <f>IF(AO59=1505,"",AO59)</f>
        <v>715</v>
      </c>
      <c r="Q59" s="363" t="str">
        <f>IF(AP59=0,"",AP59)</f>
        <v/>
      </c>
      <c r="R59" s="363">
        <f>IF(AQ59=1505,"",AQ59)</f>
        <v>832</v>
      </c>
      <c r="S59" s="363" t="str">
        <f>IF(AR59=0,"",AR59)</f>
        <v/>
      </c>
      <c r="T59" s="363">
        <f>IF(AS59=1505,"",AS59)</f>
        <v>730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746</v>
      </c>
      <c r="AD59" s="345"/>
      <c r="AE59" s="344">
        <f>SUM(AE55:AE58)</f>
        <v>767</v>
      </c>
      <c r="AF59" s="345"/>
      <c r="AG59" s="344">
        <f>SUM(AG55:AG58)</f>
        <v>707</v>
      </c>
      <c r="AH59" s="345"/>
      <c r="AI59" s="344">
        <f>SUM(AI55:AI58)</f>
        <v>653</v>
      </c>
      <c r="AJ59" s="345"/>
      <c r="AK59" s="344">
        <f>SUM(AK55:AK58)</f>
        <v>876</v>
      </c>
      <c r="AL59" s="345"/>
      <c r="AM59" s="344">
        <f>SUM(AM55:AM58)</f>
        <v>748</v>
      </c>
      <c r="AN59" s="345"/>
      <c r="AO59" s="344">
        <f>SUM(AO55:AO58)</f>
        <v>715</v>
      </c>
      <c r="AP59" s="345"/>
      <c r="AQ59" s="344">
        <f>SUM(AQ55:AQ58)</f>
        <v>832</v>
      </c>
      <c r="AR59" s="345"/>
      <c r="AS59" s="344">
        <f>SUM(AS55:AS58)</f>
        <v>730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3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25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2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25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269</v>
      </c>
      <c r="G67" s="346">
        <f>IF(AF67="","",AF67)</f>
        <v>1</v>
      </c>
      <c r="H67" s="75">
        <f t="shared" ref="H67:H80" si="73">IF(AG67=0,"",AG67)</f>
        <v>206</v>
      </c>
      <c r="I67" s="346">
        <f>IF(AH67="","",AH67)</f>
        <v>1</v>
      </c>
      <c r="J67" s="75">
        <f t="shared" ref="J67:J80" si="74">IF(AI67=0,"",AI67)</f>
        <v>179</v>
      </c>
      <c r="K67" s="346">
        <f>IF(AJ67="","",AJ67)</f>
        <v>0</v>
      </c>
      <c r="L67" s="75">
        <f t="shared" ref="L67:L80" si="75">IF(AK67=0,"",AK67)</f>
        <v>215</v>
      </c>
      <c r="M67" s="346">
        <f>IF(AL67="","",AL67)</f>
        <v>0</v>
      </c>
      <c r="N67" s="75">
        <f>IF(AM67=0,"",AM67)</f>
        <v>224</v>
      </c>
      <c r="O67" s="346">
        <f>IF(AN67="","",AN67)</f>
        <v>0</v>
      </c>
      <c r="P67" s="75">
        <f t="shared" ref="P67:P80" si="76">IF(AO67=0,"",AO67)</f>
        <v>209</v>
      </c>
      <c r="Q67" s="346">
        <f>IF(AP67="","",AP67)</f>
        <v>0.5</v>
      </c>
      <c r="R67" s="75">
        <f t="shared" ref="R67:R80" si="77">IF(AQ67=0,"",AQ67)</f>
        <v>225</v>
      </c>
      <c r="S67" s="346">
        <f>IF(AR67="","",AR67)</f>
        <v>1</v>
      </c>
      <c r="T67" s="75">
        <f t="shared" ref="T67:T80" si="78">IF(AS67=0,"",AS67)</f>
        <v>211</v>
      </c>
      <c r="U67" s="346">
        <f>IF(AT67="","",AT67)</f>
        <v>1</v>
      </c>
      <c r="V67" s="75">
        <f t="shared" ref="V67:V80" si="79">IF(AU67=0,"",AU67)</f>
        <v>1929</v>
      </c>
      <c r="W67" s="346">
        <f>IF(AV67="","",AV67)</f>
        <v>5.5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25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">
      <c r="A70" s="374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6">
        <f>IF(AD70="","",AD70)</f>
        <v>1</v>
      </c>
      <c r="F70" s="75">
        <f t="shared" si="72"/>
        <v>235</v>
      </c>
      <c r="G70" s="346">
        <f>IF(AF70="","",AF70)</f>
        <v>1</v>
      </c>
      <c r="H70" s="75">
        <f t="shared" si="73"/>
        <v>233</v>
      </c>
      <c r="I70" s="346">
        <f>IF(AH70="","",AH70)</f>
        <v>1</v>
      </c>
      <c r="J70" s="75">
        <f t="shared" si="74"/>
        <v>208</v>
      </c>
      <c r="K70" s="346">
        <f>IF(AJ70="","",AJ70)</f>
        <v>1</v>
      </c>
      <c r="L70" s="75">
        <f t="shared" si="75"/>
        <v>186</v>
      </c>
      <c r="M70" s="346">
        <f>IF(AL70="","",AL70)</f>
        <v>1</v>
      </c>
      <c r="N70" s="75">
        <f t="shared" si="94"/>
        <v>211</v>
      </c>
      <c r="O70" s="346">
        <f>IF(AN70="","",AN70)</f>
        <v>0</v>
      </c>
      <c r="P70" s="75">
        <f t="shared" si="76"/>
        <v>182</v>
      </c>
      <c r="Q70" s="346">
        <f>IF(AP70="","",AP70)</f>
        <v>0</v>
      </c>
      <c r="R70" s="75">
        <f t="shared" si="77"/>
        <v>177</v>
      </c>
      <c r="S70" s="346">
        <f>IF(AR70="","",AR70)</f>
        <v>0</v>
      </c>
      <c r="T70" s="75">
        <f t="shared" si="78"/>
        <v>183</v>
      </c>
      <c r="U70" s="346">
        <f>IF(AT70="","",AT70)</f>
        <v>0</v>
      </c>
      <c r="V70" s="75">
        <f t="shared" si="79"/>
        <v>1827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">
      <c r="A71" s="375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 t="str">
        <f t="shared" si="75"/>
        <v/>
      </c>
      <c r="M71" s="347"/>
      <c r="N71" s="78" t="str">
        <f t="shared" si="94"/>
        <v/>
      </c>
      <c r="O71" s="347"/>
      <c r="P71" s="78" t="str">
        <f t="shared" si="76"/>
        <v/>
      </c>
      <c r="Q71" s="347"/>
      <c r="R71" s="78" t="str">
        <f t="shared" si="77"/>
        <v/>
      </c>
      <c r="S71" s="347"/>
      <c r="T71" s="78" t="str">
        <f t="shared" si="78"/>
        <v/>
      </c>
      <c r="U71" s="347"/>
      <c r="V71" s="78" t="str">
        <f t="shared" si="79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25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">
      <c r="A73" s="374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6">
        <f>IF(AD73="","",AD73)</f>
        <v>1</v>
      </c>
      <c r="F73" s="75">
        <f t="shared" si="72"/>
        <v>147</v>
      </c>
      <c r="G73" s="346">
        <f>IF(AF73="","",AF73)</f>
        <v>0</v>
      </c>
      <c r="H73" s="75">
        <f t="shared" si="73"/>
        <v>183</v>
      </c>
      <c r="I73" s="346">
        <f>IF(AH73="","",AH73)</f>
        <v>0</v>
      </c>
      <c r="J73" s="75">
        <f t="shared" si="74"/>
        <v>167</v>
      </c>
      <c r="K73" s="346">
        <f>IF(AJ73="","",AJ73)</f>
        <v>0</v>
      </c>
      <c r="L73" s="75" t="str">
        <f t="shared" si="75"/>
        <v/>
      </c>
      <c r="M73" s="346">
        <f>IF(AL73="","",AL73)</f>
        <v>1</v>
      </c>
      <c r="N73" s="75" t="str">
        <f t="shared" si="94"/>
        <v/>
      </c>
      <c r="O73" s="346">
        <f>IF(AN73="","",AN73)</f>
        <v>0</v>
      </c>
      <c r="P73" s="75" t="str">
        <f t="shared" si="76"/>
        <v/>
      </c>
      <c r="Q73" s="346">
        <f>IF(AP73="","",AP73)</f>
        <v>0.5</v>
      </c>
      <c r="R73" s="75" t="str">
        <f t="shared" si="77"/>
        <v/>
      </c>
      <c r="S73" s="346">
        <f>IF(AR73="","",AR73)</f>
        <v>1</v>
      </c>
      <c r="T73" s="75" t="str">
        <f t="shared" si="78"/>
        <v/>
      </c>
      <c r="U73" s="346">
        <f>IF(AT73="","",AT73)</f>
        <v>0</v>
      </c>
      <c r="V73" s="75">
        <f t="shared" si="79"/>
        <v>711</v>
      </c>
      <c r="W73" s="346">
        <f>IF(AV73="","",AV73)</f>
        <v>3.5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">
      <c r="A74" s="375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>
        <f t="shared" si="75"/>
        <v>237</v>
      </c>
      <c r="M74" s="347"/>
      <c r="N74" s="78">
        <f t="shared" si="94"/>
        <v>196</v>
      </c>
      <c r="O74" s="347"/>
      <c r="P74" s="78">
        <f t="shared" si="76"/>
        <v>255</v>
      </c>
      <c r="Q74" s="347"/>
      <c r="R74" s="78">
        <f t="shared" si="77"/>
        <v>200</v>
      </c>
      <c r="S74" s="347"/>
      <c r="T74" s="78">
        <f t="shared" si="78"/>
        <v>258</v>
      </c>
      <c r="U74" s="347"/>
      <c r="V74" s="78">
        <f t="shared" si="79"/>
        <v>1146</v>
      </c>
      <c r="W74" s="347"/>
      <c r="Z74" s="350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25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">
      <c r="A76" s="374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6">
        <f>IF(AD76="","",AD76)</f>
        <v>1</v>
      </c>
      <c r="F76" s="75">
        <f t="shared" si="72"/>
        <v>193</v>
      </c>
      <c r="G76" s="346">
        <f>IF(AF76="","",AF76)</f>
        <v>1</v>
      </c>
      <c r="H76" s="75">
        <f t="shared" si="73"/>
        <v>236</v>
      </c>
      <c r="I76" s="346">
        <f>IF(AH76="","",AH76)</f>
        <v>1</v>
      </c>
      <c r="J76" s="75">
        <f t="shared" si="74"/>
        <v>233</v>
      </c>
      <c r="K76" s="346">
        <f>IF(AJ76="","",AJ76)</f>
        <v>0</v>
      </c>
      <c r="L76" s="75">
        <f t="shared" si="75"/>
        <v>238</v>
      </c>
      <c r="M76" s="346">
        <f>IF(AL76="","",AL76)</f>
        <v>1</v>
      </c>
      <c r="N76" s="75">
        <f t="shared" si="94"/>
        <v>230</v>
      </c>
      <c r="O76" s="346">
        <f>IF(AN76="","",AN76)</f>
        <v>1</v>
      </c>
      <c r="P76" s="75">
        <f t="shared" si="76"/>
        <v>246</v>
      </c>
      <c r="Q76" s="346">
        <f>IF(AP76="","",AP76)</f>
        <v>1</v>
      </c>
      <c r="R76" s="75">
        <f t="shared" si="77"/>
        <v>202</v>
      </c>
      <c r="S76" s="346">
        <f>IF(AR76="","",AR76)</f>
        <v>0</v>
      </c>
      <c r="T76" s="75">
        <f t="shared" si="78"/>
        <v>242</v>
      </c>
      <c r="U76" s="346">
        <f>IF(AT76="","",AT76)</f>
        <v>1</v>
      </c>
      <c r="V76" s="75">
        <f t="shared" si="79"/>
        <v>2057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25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25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25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">
      <c r="B83" s="90" t="str">
        <f t="shared" si="105"/>
        <v/>
      </c>
      <c r="C83" s="86" t="str">
        <f t="shared" si="106"/>
        <v/>
      </c>
      <c r="D83" s="356" t="str">
        <f t="shared" si="107"/>
        <v>BC Comet Nürnberg</v>
      </c>
      <c r="E83" s="357" t="str">
        <f t="shared" si="107"/>
        <v/>
      </c>
      <c r="F83" s="356" t="str">
        <f t="shared" si="107"/>
        <v>High Roller Rosenheim 1</v>
      </c>
      <c r="G83" s="357" t="str">
        <f t="shared" si="107"/>
        <v/>
      </c>
      <c r="H83" s="356" t="str">
        <f t="shared" si="107"/>
        <v>RW Lichtenhof Stein 1</v>
      </c>
      <c r="I83" s="357" t="str">
        <f t="shared" si="107"/>
        <v/>
      </c>
      <c r="J83" s="356" t="str">
        <f t="shared" si="107"/>
        <v>Bowlinghaus Bamberg 1</v>
      </c>
      <c r="K83" s="357" t="str">
        <f t="shared" si="107"/>
        <v/>
      </c>
      <c r="L83" s="356" t="str">
        <f t="shared" si="107"/>
        <v>Bajuwaren München 1</v>
      </c>
      <c r="M83" s="357" t="str">
        <f t="shared" si="107"/>
        <v/>
      </c>
      <c r="N83" s="356" t="str">
        <f t="shared" si="108"/>
        <v>SG Rottendorf 1</v>
      </c>
      <c r="O83" s="357" t="str">
        <f t="shared" si="108"/>
        <v/>
      </c>
      <c r="P83" s="356" t="str">
        <f t="shared" si="108"/>
        <v>BC EMAX Unterföhring 2</v>
      </c>
      <c r="Q83" s="357" t="str">
        <f t="shared" si="108"/>
        <v/>
      </c>
      <c r="R83" s="356" t="str">
        <f t="shared" si="108"/>
        <v>SG DJK Rimpar</v>
      </c>
      <c r="S83" s="357" t="str">
        <f t="shared" si="108"/>
        <v/>
      </c>
      <c r="T83" s="356" t="str">
        <f t="shared" si="108"/>
        <v>Schanzer Ingolstadt 1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BC Comet Nürnberg</v>
      </c>
      <c r="AD83" s="357"/>
      <c r="AE83" s="356" t="str">
        <f>VLOOKUP(AE82,Schlüssel!$A$5:$K$14,2)</f>
        <v>High Roller Rosenheim 1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Bowlinghaus Bamberg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BC EMAX Unterföhring 2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Schanzer Ingolstadt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5" customHeight="1" x14ac:dyDescent="0.2">
      <c r="B85" s="372" t="str">
        <f t="shared" si="105"/>
        <v>Spieler 1</v>
      </c>
      <c r="C85" s="373" t="str">
        <f t="shared" si="106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207</v>
      </c>
      <c r="G85" s="360" t="str">
        <f>IF(AF85=0,"",AF85)</f>
        <v/>
      </c>
      <c r="H85" s="360">
        <f>IF(AG85=301,"",AG85)</f>
        <v>154</v>
      </c>
      <c r="I85" s="360" t="str">
        <f>IF(AH85=0,"",AH85)</f>
        <v/>
      </c>
      <c r="J85" s="360">
        <f>IF(AI85=301,"",AI85)</f>
        <v>224</v>
      </c>
      <c r="K85" s="360" t="str">
        <f>IF(AJ85=0,"",AJ85)</f>
        <v/>
      </c>
      <c r="L85" s="360">
        <f>IF(AK85=301,"",AK85)</f>
        <v>258</v>
      </c>
      <c r="M85" s="360" t="str">
        <f>IF(AL85=0,"",AL85)</f>
        <v/>
      </c>
      <c r="N85" s="360">
        <f>IF(AM85=301,"",AM85)</f>
        <v>239</v>
      </c>
      <c r="O85" s="360" t="str">
        <f>IF(AN85=0,"",AN85)</f>
        <v/>
      </c>
      <c r="P85" s="360">
        <f>IF(AO85=301,"",AO85)</f>
        <v>209</v>
      </c>
      <c r="Q85" s="360" t="str">
        <f>IF(AP85=0,"",AP85)</f>
        <v/>
      </c>
      <c r="R85" s="360">
        <f>IF(AQ85=301,"",AQ85)</f>
        <v>159</v>
      </c>
      <c r="S85" s="360" t="str">
        <f>IF(AR85=0,"",AR85)</f>
        <v/>
      </c>
      <c r="T85" s="360">
        <f>IF(AS85=301,"",AS85)</f>
        <v>159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207</v>
      </c>
      <c r="AF85" s="367"/>
      <c r="AG85" s="366">
        <f>ABS(INDEX(AG:AG,MATCH(AG82,$AA:$AA,0)+5)+INDEX(AG:AG,MATCH(AG82,$AA:$AA,0)+6)+INDEX(AG:AG,MATCH(AG82,$AA:$AA,0)+7))</f>
        <v>154</v>
      </c>
      <c r="AH85" s="367"/>
      <c r="AI85" s="366">
        <f>ABS(INDEX(AI:AI,MATCH(AI82,$AA:$AA,0)+5)+INDEX(AI:AI,MATCH(AI82,$AA:$AA,0)+6)+INDEX(AI:AI,MATCH(AI82,$AA:$AA,0)+7))</f>
        <v>224</v>
      </c>
      <c r="AJ85" s="367"/>
      <c r="AK85" s="366">
        <f>ABS(INDEX(AK:AK,MATCH(AK82,$AA:$AA,0)+5)+INDEX(AK:AK,MATCH(AK82,$AA:$AA,0)+6)+INDEX(AK:AK,MATCH(AK82,$AA:$AA,0)+7))</f>
        <v>258</v>
      </c>
      <c r="AL85" s="367"/>
      <c r="AM85" s="366">
        <f>ABS(INDEX(AM:AM,MATCH(AM82,$AA:$AA,0)+5)+INDEX(AM:AM,MATCH(AM82,$AA:$AA,0)+6)+INDEX(AM:AM,MATCH(AM82,$AA:$AA,0)+7))</f>
        <v>239</v>
      </c>
      <c r="AN85" s="367"/>
      <c r="AO85" s="366">
        <f>ABS(INDEX(AO:AO,MATCH(AO82,$AA:$AA,0)+5)+INDEX(AO:AO,MATCH(AO82,$AA:$AA,0)+6)+INDEX(AO:AO,MATCH(AO82,$AA:$AA,0)+7))</f>
        <v>209</v>
      </c>
      <c r="AP85" s="367"/>
      <c r="AQ85" s="366">
        <f>ABS(INDEX(AQ:AQ,MATCH(AQ82,$AA:$AA,0)+5)+INDEX(AQ:AQ,MATCH(AQ82,$AA:$AA,0)+6)+INDEX(AQ:AQ,MATCH(AQ82,$AA:$AA,0)+7))</f>
        <v>159</v>
      </c>
      <c r="AR85" s="367"/>
      <c r="AS85" s="366">
        <f>ABS(INDEX(AS:AS,MATCH(AS82,$AA:$AA,0)+5)+INDEX(AS:AS,MATCH(AS82,$AA:$AA,0)+6)+INDEX(AS:AS,MATCH(AS82,$AA:$AA,0)+7))</f>
        <v>159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5" customHeight="1" x14ac:dyDescent="0.2">
      <c r="B86" s="372" t="str">
        <f t="shared" si="105"/>
        <v>Spieler 2</v>
      </c>
      <c r="C86" s="373" t="str">
        <f t="shared" si="106"/>
        <v/>
      </c>
      <c r="D86" s="360">
        <f>IF(AC86=301,"",AC86)</f>
        <v>183</v>
      </c>
      <c r="E86" s="360" t="str">
        <f>IF(AD86=0,"",AD86)</f>
        <v/>
      </c>
      <c r="F86" s="360">
        <f>IF(AE86=301,"",AE86)</f>
        <v>200</v>
      </c>
      <c r="G86" s="360" t="str">
        <f>IF(AF86=0,"",AF86)</f>
        <v/>
      </c>
      <c r="H86" s="360">
        <f>IF(AG86=301,"",AG86)</f>
        <v>213</v>
      </c>
      <c r="I86" s="360" t="str">
        <f>IF(AH86=0,"",AH86)</f>
        <v/>
      </c>
      <c r="J86" s="360">
        <f>IF(AI86=301,"",AI86)</f>
        <v>172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213</v>
      </c>
      <c r="O86" s="360" t="str">
        <f>IF(AN86=0,"",AN86)</f>
        <v/>
      </c>
      <c r="P86" s="360">
        <f>IF(AO86=301,"",AO86)</f>
        <v>197</v>
      </c>
      <c r="Q86" s="360" t="str">
        <f>IF(AP86=0,"",AP86)</f>
        <v/>
      </c>
      <c r="R86" s="360">
        <f>IF(AQ86=301,"",AQ86)</f>
        <v>204</v>
      </c>
      <c r="S86" s="360" t="str">
        <f>IF(AR86=0,"",AR86)</f>
        <v/>
      </c>
      <c r="T86" s="360">
        <f>IF(AS86=301,"",AS86)</f>
        <v>201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183</v>
      </c>
      <c r="AD86" s="365"/>
      <c r="AE86" s="364">
        <f>ABS(INDEX(AE:AE,MATCH(AE82,$AA:$AA,0)+8)+INDEX(AE:AE,MATCH(AE82,$AA:$AA,0)+9)+INDEX(AE:AE,MATCH(AE82,$AA:$AA,0)+10))</f>
        <v>200</v>
      </c>
      <c r="AF86" s="365"/>
      <c r="AG86" s="364">
        <f>ABS(INDEX(AG:AG,MATCH(AG82,$AA:$AA,0)+8)+INDEX(AG:AG,MATCH(AG82,$AA:$AA,0)+9)+INDEX(AG:AG,MATCH(AG82,$AA:$AA,0)+10))</f>
        <v>213</v>
      </c>
      <c r="AH86" s="365"/>
      <c r="AI86" s="364">
        <f>ABS(INDEX(AI:AI,MATCH(AI82,$AA:$AA,0)+8)+INDEX(AI:AI,MATCH(AI82,$AA:$AA,0)+9)+INDEX(AI:AI,MATCH(AI82,$AA:$AA,0)+10))</f>
        <v>172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213</v>
      </c>
      <c r="AN86" s="365"/>
      <c r="AO86" s="364">
        <f>ABS(INDEX(AO:AO,MATCH(AO82,$AA:$AA,0)+8)+INDEX(AO:AO,MATCH(AO82,$AA:$AA,0)+9)+INDEX(AO:AO,MATCH(AO82,$AA:$AA,0)+10))</f>
        <v>197</v>
      </c>
      <c r="AP86" s="365"/>
      <c r="AQ86" s="364">
        <f>ABS(INDEX(AQ:AQ,MATCH(AQ82,$AA:$AA,0)+8)+INDEX(AQ:AQ,MATCH(AQ82,$AA:$AA,0)+9)+INDEX(AQ:AQ,MATCH(AQ82,$AA:$AA,0)+10))</f>
        <v>204</v>
      </c>
      <c r="AR86" s="365"/>
      <c r="AS86" s="364">
        <f>ABS(INDEX(AS:AS,MATCH(AS82,$AA:$AA,0)+8)+INDEX(AS:AS,MATCH(AS82,$AA:$AA,0)+9)+INDEX(AS:AS,MATCH(AS82,$AA:$AA,0)+10))</f>
        <v>201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5" customHeight="1" x14ac:dyDescent="0.2">
      <c r="B87" s="372" t="str">
        <f t="shared" si="105"/>
        <v>Spieler 3</v>
      </c>
      <c r="C87" s="373" t="str">
        <f t="shared" si="106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178</v>
      </c>
      <c r="G87" s="360" t="str">
        <f>IF(AF87=0,"",AF87)</f>
        <v/>
      </c>
      <c r="H87" s="360">
        <f>IF(AG87=301,"",AG87)</f>
        <v>206</v>
      </c>
      <c r="I87" s="360" t="str">
        <f>IF(AH87=0,"",AH87)</f>
        <v/>
      </c>
      <c r="J87" s="360">
        <f>IF(AI87=301,"",AI87)</f>
        <v>192</v>
      </c>
      <c r="K87" s="360" t="str">
        <f>IF(AJ87=0,"",AJ87)</f>
        <v/>
      </c>
      <c r="L87" s="360">
        <f>IF(AK87=301,"",AK87)</f>
        <v>212</v>
      </c>
      <c r="M87" s="360" t="str">
        <f>IF(AL87=0,"",AL87)</f>
        <v/>
      </c>
      <c r="N87" s="360">
        <f>IF(AM87=301,"",AM87)</f>
        <v>222</v>
      </c>
      <c r="O87" s="360" t="str">
        <f>IF(AN87=0,"",AN87)</f>
        <v/>
      </c>
      <c r="P87" s="360">
        <f>IF(AO87=301,"",AO87)</f>
        <v>255</v>
      </c>
      <c r="Q87" s="360" t="str">
        <f>IF(AP87=0,"",AP87)</f>
        <v/>
      </c>
      <c r="R87" s="360">
        <f>IF(AQ87=301,"",AQ87)</f>
        <v>195</v>
      </c>
      <c r="S87" s="360" t="str">
        <f>IF(AR87=0,"",AR87)</f>
        <v/>
      </c>
      <c r="T87" s="360">
        <f>IF(AS87=301,"",AS87)</f>
        <v>273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178</v>
      </c>
      <c r="AF87" s="365"/>
      <c r="AG87" s="364">
        <f>ABS(INDEX(AG:AG,MATCH(AG82,$AA:$AA,0)+11)+INDEX(AG:AG,MATCH(AG82,$AA:$AA,0)+12)+INDEX(AG:AG,MATCH(AG82,$AA:$AA,0)+13))</f>
        <v>206</v>
      </c>
      <c r="AH87" s="365"/>
      <c r="AI87" s="364">
        <f>ABS(INDEX(AI:AI,MATCH(AI82,$AA:$AA,0)+11)+INDEX(AI:AI,MATCH(AI82,$AA:$AA,0)+12)+INDEX(AI:AI,MATCH(AI82,$AA:$AA,0)+13))</f>
        <v>192</v>
      </c>
      <c r="AJ87" s="365"/>
      <c r="AK87" s="364">
        <f>ABS(INDEX(AK:AK,MATCH(AK82,$AA:$AA,0)+11)+INDEX(AK:AK,MATCH(AK82,$AA:$AA,0)+12)+INDEX(AK:AK,MATCH(AK82,$AA:$AA,0)+13))</f>
        <v>212</v>
      </c>
      <c r="AL87" s="365"/>
      <c r="AM87" s="364">
        <f>ABS(INDEX(AM:AM,MATCH(AM82,$AA:$AA,0)+11)+INDEX(AM:AM,MATCH(AM82,$AA:$AA,0)+12)+INDEX(AM:AM,MATCH(AM82,$AA:$AA,0)+13))</f>
        <v>222</v>
      </c>
      <c r="AN87" s="365"/>
      <c r="AO87" s="364">
        <f>ABS(INDEX(AO:AO,MATCH(AO82,$AA:$AA,0)+11)+INDEX(AO:AO,MATCH(AO82,$AA:$AA,0)+12)+INDEX(AO:AO,MATCH(AO82,$AA:$AA,0)+13))</f>
        <v>255</v>
      </c>
      <c r="AP87" s="365"/>
      <c r="AQ87" s="364">
        <f>ABS(INDEX(AQ:AQ,MATCH(AQ82,$AA:$AA,0)+11)+INDEX(AQ:AQ,MATCH(AQ82,$AA:$AA,0)+12)+INDEX(AQ:AQ,MATCH(AQ82,$AA:$AA,0)+13))</f>
        <v>195</v>
      </c>
      <c r="AR87" s="365"/>
      <c r="AS87" s="364">
        <f>ABS(INDEX(AS:AS,MATCH(AS82,$AA:$AA,0)+11)+INDEX(AS:AS,MATCH(AS82,$AA:$AA,0)+12)+INDEX(AS:AS,MATCH(AS82,$AA:$AA,0)+13))</f>
        <v>273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5" customHeight="1" x14ac:dyDescent="0.2">
      <c r="B88" s="372" t="str">
        <f t="shared" si="105"/>
        <v>Spieler 4</v>
      </c>
      <c r="C88" s="373" t="str">
        <f t="shared" si="106"/>
        <v/>
      </c>
      <c r="D88" s="360">
        <f>IF(AC88=301,"",AC88)</f>
        <v>226</v>
      </c>
      <c r="E88" s="360" t="str">
        <f>IF(AD88=0,"",AD88)</f>
        <v/>
      </c>
      <c r="F88" s="360">
        <f>IF(AE88=301,"",AE88)</f>
        <v>147</v>
      </c>
      <c r="G88" s="360" t="str">
        <f>IF(AF88=0,"",AF88)</f>
        <v/>
      </c>
      <c r="H88" s="360">
        <f>IF(AG88=301,"",AG88)</f>
        <v>223</v>
      </c>
      <c r="I88" s="360" t="str">
        <f>IF(AH88=0,"",AH88)</f>
        <v/>
      </c>
      <c r="J88" s="360">
        <f>IF(AI88=301,"",AI88)</f>
        <v>251</v>
      </c>
      <c r="K88" s="360" t="str">
        <f>IF(AJ88=0,"",AJ88)</f>
        <v/>
      </c>
      <c r="L88" s="360">
        <f>IF(AK88=301,"",AK88)</f>
        <v>164</v>
      </c>
      <c r="M88" s="360" t="str">
        <f>IF(AL88=0,"",AL88)</f>
        <v/>
      </c>
      <c r="N88" s="360">
        <f>IF(AM88=301,"",AM88)</f>
        <v>202</v>
      </c>
      <c r="O88" s="360" t="str">
        <f>IF(AN88=0,"",AN88)</f>
        <v/>
      </c>
      <c r="P88" s="360">
        <f>IF(AO88=301,"",AO88)</f>
        <v>202</v>
      </c>
      <c r="Q88" s="360" t="str">
        <f>IF(AP88=0,"",AP88)</f>
        <v/>
      </c>
      <c r="R88" s="360">
        <f>IF(AQ88=301,"",AQ88)</f>
        <v>222</v>
      </c>
      <c r="S88" s="360" t="str">
        <f>IF(AR88=0,"",AR88)</f>
        <v/>
      </c>
      <c r="T88" s="360">
        <f>IF(AS88=301,"",AS88)</f>
        <v>136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226</v>
      </c>
      <c r="AD88" s="365"/>
      <c r="AE88" s="364">
        <f>ABS(INDEX(AE:AE,MATCH(AE82,$AA:$AA,0)+14)+INDEX(AE:AE,MATCH(AE82,$AA:$AA,0)+15)+INDEX(AE:AE,MATCH(AE82,$AA:$AA,0)+16))</f>
        <v>147</v>
      </c>
      <c r="AF88" s="365"/>
      <c r="AG88" s="364">
        <f>ABS(INDEX(AG:AG,MATCH(AG82,$AA:$AA,0)+14)+INDEX(AG:AG,MATCH(AG82,$AA:$AA,0)+15)+INDEX(AG:AG,MATCH(AG82,$AA:$AA,0)+16))</f>
        <v>223</v>
      </c>
      <c r="AH88" s="365"/>
      <c r="AI88" s="364">
        <f>ABS(INDEX(AI:AI,MATCH(AI82,$AA:$AA,0)+14)+INDEX(AI:AI,MATCH(AI82,$AA:$AA,0)+15)+INDEX(AI:AI,MATCH(AI82,$AA:$AA,0)+16))</f>
        <v>251</v>
      </c>
      <c r="AJ88" s="365"/>
      <c r="AK88" s="364">
        <f>ABS(INDEX(AK:AK,MATCH(AK82,$AA:$AA,0)+14)+INDEX(AK:AK,MATCH(AK82,$AA:$AA,0)+15)+INDEX(AK:AK,MATCH(AK82,$AA:$AA,0)+16))</f>
        <v>164</v>
      </c>
      <c r="AL88" s="365"/>
      <c r="AM88" s="364">
        <f>ABS(INDEX(AM:AM,MATCH(AM82,$AA:$AA,0)+14)+INDEX(AM:AM,MATCH(AM82,$AA:$AA,0)+15)+INDEX(AM:AM,MATCH(AM82,$AA:$AA,0)+16))</f>
        <v>202</v>
      </c>
      <c r="AN88" s="365"/>
      <c r="AO88" s="364">
        <f>ABS(INDEX(AO:AO,MATCH(AO82,$AA:$AA,0)+14)+INDEX(AO:AO,MATCH(AO82,$AA:$AA,0)+15)+INDEX(AO:AO,MATCH(AO82,$AA:$AA,0)+16))</f>
        <v>202</v>
      </c>
      <c r="AP88" s="365"/>
      <c r="AQ88" s="364">
        <f>ABS(INDEX(AQ:AQ,MATCH(AQ82,$AA:$AA,0)+14)+INDEX(AQ:AQ,MATCH(AQ82,$AA:$AA,0)+15)+INDEX(AQ:AQ,MATCH(AQ82,$AA:$AA,0)+16))</f>
        <v>222</v>
      </c>
      <c r="AR88" s="365"/>
      <c r="AS88" s="364">
        <f>ABS(INDEX(AS:AS,MATCH(AS82,$AA:$AA,0)+14)+INDEX(AS:AS,MATCH(AS82,$AA:$AA,0)+15)+INDEX(AS:AS,MATCH(AS82,$AA:$AA,0)+16))</f>
        <v>136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5" customHeight="1" x14ac:dyDescent="0.2">
      <c r="B89" s="344" t="str">
        <f t="shared" si="105"/>
        <v>Gesamt</v>
      </c>
      <c r="C89" s="345" t="str">
        <f t="shared" si="106"/>
        <v/>
      </c>
      <c r="D89" s="363">
        <f>IF(AC89=1505,"",AC89)</f>
        <v>777</v>
      </c>
      <c r="E89" s="363" t="str">
        <f>IF(AD89=0,"",AD89)</f>
        <v/>
      </c>
      <c r="F89" s="363">
        <f>IF(AE89=1505,"",AE89)</f>
        <v>732</v>
      </c>
      <c r="G89" s="363" t="str">
        <f>IF(AF89=0,"",AF89)</f>
        <v/>
      </c>
      <c r="H89" s="363">
        <f>IF(AG89=1505,"",AG89)</f>
        <v>796</v>
      </c>
      <c r="I89" s="363" t="str">
        <f>IF(AH89=0,"",AH89)</f>
        <v/>
      </c>
      <c r="J89" s="363">
        <f>IF(AI89=1505,"",AI89)</f>
        <v>839</v>
      </c>
      <c r="K89" s="363" t="str">
        <f>IF(AJ89=0,"",AJ89)</f>
        <v/>
      </c>
      <c r="L89" s="363">
        <f>IF(AK89=1505,"",AK89)</f>
        <v>809</v>
      </c>
      <c r="M89" s="363" t="str">
        <f>IF(AL89=0,"",AL89)</f>
        <v/>
      </c>
      <c r="N89" s="363">
        <f>IF(AM89=1505,"",AM89)</f>
        <v>876</v>
      </c>
      <c r="O89" s="363" t="str">
        <f>IF(AN89=0,"",AN89)</f>
        <v/>
      </c>
      <c r="P89" s="363">
        <f>IF(AO89=1505,"",AO89)</f>
        <v>863</v>
      </c>
      <c r="Q89" s="363" t="str">
        <f>IF(AP89=0,"",AP89)</f>
        <v/>
      </c>
      <c r="R89" s="363">
        <f>IF(AQ89=1505,"",AQ89)</f>
        <v>780</v>
      </c>
      <c r="S89" s="363" t="str">
        <f>IF(AR89=0,"",AR89)</f>
        <v/>
      </c>
      <c r="T89" s="363">
        <f>IF(AS89=1505,"",AS89)</f>
        <v>769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777</v>
      </c>
      <c r="AD89" s="345"/>
      <c r="AE89" s="344">
        <f>SUM(AE85:AE88)</f>
        <v>732</v>
      </c>
      <c r="AF89" s="345"/>
      <c r="AG89" s="344">
        <f>SUM(AG85:AG88)</f>
        <v>796</v>
      </c>
      <c r="AH89" s="345"/>
      <c r="AI89" s="344">
        <f>SUM(AI85:AI88)</f>
        <v>839</v>
      </c>
      <c r="AJ89" s="345"/>
      <c r="AK89" s="344">
        <f>SUM(AK85:AK88)</f>
        <v>809</v>
      </c>
      <c r="AL89" s="345"/>
      <c r="AM89" s="344">
        <f>SUM(AM85:AM88)</f>
        <v>876</v>
      </c>
      <c r="AN89" s="345"/>
      <c r="AO89" s="344">
        <f>SUM(AO85:AO88)</f>
        <v>863</v>
      </c>
      <c r="AP89" s="345"/>
      <c r="AQ89" s="344">
        <f>SUM(AQ85:AQ88)</f>
        <v>780</v>
      </c>
      <c r="AR89" s="345"/>
      <c r="AS89" s="344">
        <f>SUM(AS85:AS88)</f>
        <v>769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3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25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2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25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6">
        <f>IF(AD97="","",AD97)</f>
        <v>1</v>
      </c>
      <c r="F97" s="75">
        <f t="shared" ref="F97:F110" si="109">IF(AE97=0,"",AE97)</f>
        <v>212</v>
      </c>
      <c r="G97" s="346">
        <f>IF(AF97="","",AF97)</f>
        <v>0</v>
      </c>
      <c r="H97" s="75">
        <f t="shared" ref="H97:H110" si="110">IF(AG97=0,"",AG97)</f>
        <v>180</v>
      </c>
      <c r="I97" s="346">
        <f>IF(AH97="","",AH97)</f>
        <v>0</v>
      </c>
      <c r="J97" s="75">
        <f t="shared" ref="J97:J110" si="111">IF(AI97=0,"",AI97)</f>
        <v>215</v>
      </c>
      <c r="K97" s="346">
        <f>IF(AJ97="","",AJ97)</f>
        <v>0</v>
      </c>
      <c r="L97" s="75">
        <f t="shared" ref="L97:L110" si="112">IF(AK97=0,"",AK97)</f>
        <v>234</v>
      </c>
      <c r="M97" s="346">
        <f>IF(AL97="","",AL97)</f>
        <v>1</v>
      </c>
      <c r="N97" s="75">
        <f>IF(AM97=0,"",AM97)</f>
        <v>219</v>
      </c>
      <c r="O97" s="346">
        <f>IF(AN97="","",AN97)</f>
        <v>1</v>
      </c>
      <c r="P97" s="75">
        <f t="shared" ref="P97:P110" si="113">IF(AO97=0,"",AO97)</f>
        <v>223</v>
      </c>
      <c r="Q97" s="346">
        <f>IF(AP97="","",AP97)</f>
        <v>0</v>
      </c>
      <c r="R97" s="75">
        <f t="shared" ref="R97:R110" si="114">IF(AQ97=0,"",AQ97)</f>
        <v>159</v>
      </c>
      <c r="S97" s="346">
        <f>IF(AR97="","",AR97)</f>
        <v>0</v>
      </c>
      <c r="T97" s="75">
        <f t="shared" ref="T97:T110" si="115">IF(AS97=0,"",AS97)</f>
        <v>188</v>
      </c>
      <c r="U97" s="346">
        <f>IF(AT97="","",AT97)</f>
        <v>1</v>
      </c>
      <c r="V97" s="75">
        <f t="shared" ref="V97:V110" si="116">IF(AU97=0,"",AU97)</f>
        <v>1854</v>
      </c>
      <c r="W97" s="346">
        <f>IF(AV97="","",AV97)</f>
        <v>4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25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">
      <c r="A100" s="374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6">
        <f>IF(AD100="","",AD100)</f>
        <v>1</v>
      </c>
      <c r="F100" s="75">
        <f t="shared" si="109"/>
        <v>194</v>
      </c>
      <c r="G100" s="346">
        <f>IF(AF100="","",AF100)</f>
        <v>1</v>
      </c>
      <c r="H100" s="75">
        <f t="shared" si="110"/>
        <v>180</v>
      </c>
      <c r="I100" s="346">
        <f>IF(AH100="","",AH100)</f>
        <v>1</v>
      </c>
      <c r="J100" s="75">
        <f t="shared" si="111"/>
        <v>191</v>
      </c>
      <c r="K100" s="346">
        <f>IF(AJ100="","",AJ100)</f>
        <v>0</v>
      </c>
      <c r="L100" s="75">
        <f t="shared" si="112"/>
        <v>162</v>
      </c>
      <c r="M100" s="346">
        <f>IF(AL100="","",AL100)</f>
        <v>0</v>
      </c>
      <c r="N100" s="75">
        <f t="shared" si="131"/>
        <v>186</v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1</v>
      </c>
      <c r="T100" s="75" t="str">
        <f t="shared" si="115"/>
        <v/>
      </c>
      <c r="U100" s="346">
        <f>IF(AT100="","",AT100)</f>
        <v>1</v>
      </c>
      <c r="V100" s="75">
        <f t="shared" si="116"/>
        <v>1157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">
      <c r="A101" s="375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>
        <f t="shared" si="113"/>
        <v>193</v>
      </c>
      <c r="Q101" s="347"/>
      <c r="R101" s="78">
        <f t="shared" si="114"/>
        <v>204</v>
      </c>
      <c r="S101" s="347"/>
      <c r="T101" s="78">
        <f t="shared" si="115"/>
        <v>225</v>
      </c>
      <c r="U101" s="347"/>
      <c r="V101" s="78">
        <f t="shared" si="116"/>
        <v>622</v>
      </c>
      <c r="W101" s="347"/>
      <c r="Z101" s="350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25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">
      <c r="A103" s="374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6">
        <f>IF(AD103="","",AD103)</f>
        <v>0</v>
      </c>
      <c r="F103" s="75">
        <f t="shared" si="109"/>
        <v>157</v>
      </c>
      <c r="G103" s="346">
        <f>IF(AF103="","",AF103)</f>
        <v>0</v>
      </c>
      <c r="H103" s="75" t="str">
        <f t="shared" si="110"/>
        <v/>
      </c>
      <c r="I103" s="346">
        <f>IF(AH103="","",AH103)</f>
        <v>1</v>
      </c>
      <c r="J103" s="75" t="str">
        <f t="shared" si="111"/>
        <v/>
      </c>
      <c r="K103" s="346">
        <f>IF(AJ103="","",AJ103)</f>
        <v>1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1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1</v>
      </c>
      <c r="V103" s="75">
        <f t="shared" si="116"/>
        <v>315</v>
      </c>
      <c r="W103" s="346">
        <f>IF(AV103="","",AV103)</f>
        <v>4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">
      <c r="A104" s="375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7"/>
      <c r="F104" s="78" t="str">
        <f t="shared" si="109"/>
        <v/>
      </c>
      <c r="G104" s="347"/>
      <c r="H104" s="78">
        <f t="shared" si="110"/>
        <v>239</v>
      </c>
      <c r="I104" s="347"/>
      <c r="J104" s="78">
        <f t="shared" si="111"/>
        <v>176</v>
      </c>
      <c r="K104" s="347"/>
      <c r="L104" s="78">
        <f t="shared" si="112"/>
        <v>198</v>
      </c>
      <c r="M104" s="347"/>
      <c r="N104" s="78">
        <f t="shared" si="131"/>
        <v>245</v>
      </c>
      <c r="O104" s="347"/>
      <c r="P104" s="78">
        <f t="shared" si="113"/>
        <v>182</v>
      </c>
      <c r="Q104" s="347"/>
      <c r="R104" s="78">
        <f t="shared" si="114"/>
        <v>195</v>
      </c>
      <c r="S104" s="347"/>
      <c r="T104" s="78">
        <f t="shared" si="115"/>
        <v>191</v>
      </c>
      <c r="U104" s="347"/>
      <c r="V104" s="78">
        <f t="shared" si="116"/>
        <v>1426</v>
      </c>
      <c r="W104" s="347"/>
      <c r="Z104" s="350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25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">
      <c r="A106" s="374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6">
        <f>IF(AD106="","",AD106)</f>
        <v>1</v>
      </c>
      <c r="F106" s="75">
        <f t="shared" si="109"/>
        <v>204</v>
      </c>
      <c r="G106" s="346">
        <f>IF(AF106="","",AF106)</f>
        <v>1</v>
      </c>
      <c r="H106" s="75">
        <f t="shared" si="110"/>
        <v>280</v>
      </c>
      <c r="I106" s="346">
        <f>IF(AH106="","",AH106)</f>
        <v>1</v>
      </c>
      <c r="J106" s="75">
        <f t="shared" si="111"/>
        <v>236</v>
      </c>
      <c r="K106" s="346">
        <f>IF(AJ106="","",AJ106)</f>
        <v>1</v>
      </c>
      <c r="L106" s="75">
        <f t="shared" si="112"/>
        <v>223</v>
      </c>
      <c r="M106" s="346">
        <f>IF(AL106="","",AL106)</f>
        <v>0</v>
      </c>
      <c r="N106" s="75">
        <f t="shared" si="131"/>
        <v>195</v>
      </c>
      <c r="O106" s="346">
        <f>IF(AN106="","",AN106)</f>
        <v>1</v>
      </c>
      <c r="P106" s="75">
        <f t="shared" si="113"/>
        <v>242</v>
      </c>
      <c r="Q106" s="346">
        <f>IF(AP106="","",AP106)</f>
        <v>1</v>
      </c>
      <c r="R106" s="75">
        <f t="shared" si="114"/>
        <v>222</v>
      </c>
      <c r="S106" s="346">
        <f>IF(AR106="","",AR106)</f>
        <v>1</v>
      </c>
      <c r="T106" s="75">
        <f t="shared" si="115"/>
        <v>201</v>
      </c>
      <c r="U106" s="346">
        <f>IF(AT106="","",AT106)</f>
        <v>1</v>
      </c>
      <c r="V106" s="75">
        <f t="shared" si="116"/>
        <v>2065</v>
      </c>
      <c r="W106" s="346">
        <f>IF(AV106="","",AV106)</f>
        <v>8</v>
      </c>
      <c r="Z106" s="349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">
      <c r="A107" s="375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25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25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25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">
      <c r="B113" s="90" t="str">
        <f t="shared" si="142"/>
        <v/>
      </c>
      <c r="C113" s="86" t="str">
        <f t="shared" si="143"/>
        <v/>
      </c>
      <c r="D113" s="356" t="str">
        <f t="shared" si="144"/>
        <v>Schanzer Ingolstadt 1</v>
      </c>
      <c r="E113" s="357" t="str">
        <f t="shared" si="144"/>
        <v/>
      </c>
      <c r="F113" s="356" t="str">
        <f t="shared" si="144"/>
        <v>Bajuwaren München 1</v>
      </c>
      <c r="G113" s="357" t="str">
        <f t="shared" si="144"/>
        <v/>
      </c>
      <c r="H113" s="356" t="str">
        <f t="shared" si="144"/>
        <v>Bowlinghaus Bamberg 1</v>
      </c>
      <c r="I113" s="357" t="str">
        <f t="shared" si="144"/>
        <v/>
      </c>
      <c r="J113" s="356" t="str">
        <f t="shared" si="144"/>
        <v>High Roller Rosenheim 1</v>
      </c>
      <c r="K113" s="357" t="str">
        <f t="shared" si="144"/>
        <v/>
      </c>
      <c r="L113" s="356" t="str">
        <f t="shared" si="144"/>
        <v>SG Rottendorf 1</v>
      </c>
      <c r="M113" s="357" t="str">
        <f t="shared" si="144"/>
        <v/>
      </c>
      <c r="N113" s="356" t="str">
        <f t="shared" si="145"/>
        <v>BC EMAX Unterföhring 2</v>
      </c>
      <c r="O113" s="357" t="str">
        <f t="shared" si="145"/>
        <v/>
      </c>
      <c r="P113" s="356" t="str">
        <f t="shared" si="145"/>
        <v>BC Comet Nürnberg</v>
      </c>
      <c r="Q113" s="357" t="str">
        <f t="shared" si="145"/>
        <v/>
      </c>
      <c r="R113" s="356" t="str">
        <f t="shared" si="145"/>
        <v>BK München 3</v>
      </c>
      <c r="S113" s="357" t="str">
        <f t="shared" si="145"/>
        <v/>
      </c>
      <c r="T113" s="356" t="str">
        <f t="shared" si="145"/>
        <v>RW Lichtenhof Stein 1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Schanzer Ingolstadt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BC EMAX Unterföhring 2</v>
      </c>
      <c r="AN113" s="357"/>
      <c r="AO113" s="356" t="str">
        <f>VLOOKUP(AO112,Schlüssel!$A$5:$K$14,2)</f>
        <v>BC Comet Nürnberg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VLOOKUP(AS112,Schlüssel!$A$5:$EK$14,2)</f>
        <v>RW Lichtenhof Stein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5" customHeight="1" x14ac:dyDescent="0.2">
      <c r="B115" s="372" t="str">
        <f t="shared" si="142"/>
        <v>Spieler 1</v>
      </c>
      <c r="C115" s="373" t="str">
        <f t="shared" si="143"/>
        <v/>
      </c>
      <c r="D115" s="360">
        <f>IF(AC115=301,"",AC115)</f>
        <v>169</v>
      </c>
      <c r="E115" s="360" t="str">
        <f>IF(AD115=0,"",AD115)</f>
        <v/>
      </c>
      <c r="F115" s="360">
        <f>IF(AE115=301,"",AE115)</f>
        <v>216</v>
      </c>
      <c r="G115" s="360" t="str">
        <f>IF(AF115=0,"",AF115)</f>
        <v/>
      </c>
      <c r="H115" s="360">
        <f>IF(AG115=301,"",AG115)</f>
        <v>189</v>
      </c>
      <c r="I115" s="360" t="str">
        <f>IF(AH115=0,"",AH115)</f>
        <v/>
      </c>
      <c r="J115" s="360">
        <f>IF(AI115=301,"",AI115)</f>
        <v>223</v>
      </c>
      <c r="K115" s="360" t="str">
        <f>IF(AJ115=0,"",AJ115)</f>
        <v/>
      </c>
      <c r="L115" s="360">
        <f>IF(AK115=301,"",AK115)</f>
        <v>164</v>
      </c>
      <c r="M115" s="360" t="str">
        <f>IF(AL115=0,"",AL115)</f>
        <v/>
      </c>
      <c r="N115" s="360">
        <f>IF(AM115=301,"",AM115)</f>
        <v>207</v>
      </c>
      <c r="O115" s="360" t="str">
        <f>IF(AN115=0,"",AN115)</f>
        <v/>
      </c>
      <c r="P115" s="360">
        <f>IF(AO115=301,"",AO115)</f>
        <v>226</v>
      </c>
      <c r="Q115" s="360" t="str">
        <f>IF(AP115=0,"",AP115)</f>
        <v/>
      </c>
      <c r="R115" s="360">
        <f>IF(AQ115=301,"",AQ115)</f>
        <v>225</v>
      </c>
      <c r="S115" s="360" t="str">
        <f>IF(AR115=0,"",AR115)</f>
        <v/>
      </c>
      <c r="T115" s="360">
        <f>IF(AS115=301,"",AS115)</f>
        <v>150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169</v>
      </c>
      <c r="AD115" s="367"/>
      <c r="AE115" s="366">
        <f>ABS(INDEX(AE:AE,MATCH(AE112,$AA:$AA,0)+5)+INDEX(AE:AE,MATCH(AE112,$AA:$AA,0)+6)+INDEX(AE:AE,MATCH(AE112,$AA:$AA,0)+7))</f>
        <v>216</v>
      </c>
      <c r="AF115" s="367"/>
      <c r="AG115" s="366">
        <f>ABS(INDEX(AG:AG,MATCH(AG112,$AA:$AA,0)+5)+INDEX(AG:AG,MATCH(AG112,$AA:$AA,0)+6)+INDEX(AG:AG,MATCH(AG112,$AA:$AA,0)+7))</f>
        <v>189</v>
      </c>
      <c r="AH115" s="367"/>
      <c r="AI115" s="366">
        <f>ABS(INDEX(AI:AI,MATCH(AI112,$AA:$AA,0)+5)+INDEX(AI:AI,MATCH(AI112,$AA:$AA,0)+6)+INDEX(AI:AI,MATCH(AI112,$AA:$AA,0)+7))</f>
        <v>223</v>
      </c>
      <c r="AJ115" s="367"/>
      <c r="AK115" s="366">
        <f>ABS(INDEX(AK:AK,MATCH(AK112,$AA:$AA,0)+5)+INDEX(AK:AK,MATCH(AK112,$AA:$AA,0)+6)+INDEX(AK:AK,MATCH(AK112,$AA:$AA,0)+7))</f>
        <v>164</v>
      </c>
      <c r="AL115" s="367"/>
      <c r="AM115" s="366">
        <f>ABS(INDEX(AM:AM,MATCH(AM112,$AA:$AA,0)+5)+INDEX(AM:AM,MATCH(AM112,$AA:$AA,0)+6)+INDEX(AM:AM,MATCH(AM112,$AA:$AA,0)+7))</f>
        <v>207</v>
      </c>
      <c r="AN115" s="367"/>
      <c r="AO115" s="366">
        <f>ABS(INDEX(AO:AO,MATCH(AO112,$AA:$AA,0)+5)+INDEX(AO:AO,MATCH(AO112,$AA:$AA,0)+6)+INDEX(AO:AO,MATCH(AO112,$AA:$AA,0)+7))</f>
        <v>226</v>
      </c>
      <c r="AP115" s="367"/>
      <c r="AQ115" s="366">
        <f>ABS(INDEX(AQ:AQ,MATCH(AQ112,$AA:$AA,0)+5)+INDEX(AQ:AQ,MATCH(AQ112,$AA:$AA,0)+6)+INDEX(AQ:AQ,MATCH(AQ112,$AA:$AA,0)+7))</f>
        <v>225</v>
      </c>
      <c r="AR115" s="367"/>
      <c r="AS115" s="366">
        <f>ABS(INDEX(AS:AS,MATCH(AS112,$AA:$AA,0)+5)+INDEX(AS:AS,MATCH(AS112,$AA:$AA,0)+6)+INDEX(AS:AS,MATCH(AS112,$AA:$AA,0)+7))</f>
        <v>150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5" customHeight="1" x14ac:dyDescent="0.2">
      <c r="B116" s="372" t="str">
        <f t="shared" si="142"/>
        <v>Spieler 2</v>
      </c>
      <c r="C116" s="373" t="str">
        <f t="shared" si="143"/>
        <v/>
      </c>
      <c r="D116" s="360">
        <f>IF(AC116=301,"",AC116)</f>
        <v>201</v>
      </c>
      <c r="E116" s="360" t="str">
        <f>IF(AD116=0,"",AD116)</f>
        <v/>
      </c>
      <c r="F116" s="360">
        <f>IF(AE116=301,"",AE116)</f>
        <v>174</v>
      </c>
      <c r="G116" s="360" t="str">
        <f>IF(AF116=0,"",AF116)</f>
        <v/>
      </c>
      <c r="H116" s="360">
        <f>IF(AG116=301,"",AG116)</f>
        <v>172</v>
      </c>
      <c r="I116" s="360" t="str">
        <f>IF(AH116=0,"",AH116)</f>
        <v/>
      </c>
      <c r="J116" s="360">
        <f>IF(AI116=301,"",AI116)</f>
        <v>225</v>
      </c>
      <c r="K116" s="360" t="str">
        <f>IF(AJ116=0,"",AJ116)</f>
        <v/>
      </c>
      <c r="L116" s="360">
        <f>IF(AK116=301,"",AK116)</f>
        <v>211</v>
      </c>
      <c r="M116" s="360" t="str">
        <f>IF(AL116=0,"",AL116)</f>
        <v/>
      </c>
      <c r="N116" s="360">
        <f>IF(AM116=301,"",AM116)</f>
        <v>224</v>
      </c>
      <c r="O116" s="360" t="str">
        <f>IF(AN116=0,"",AN116)</f>
        <v/>
      </c>
      <c r="P116" s="360">
        <f>IF(AO116=301,"",AO116)</f>
        <v>228</v>
      </c>
      <c r="Q116" s="360" t="str">
        <f>IF(AP116=0,"",AP116)</f>
        <v/>
      </c>
      <c r="R116" s="360">
        <f>IF(AQ116=301,"",AQ116)</f>
        <v>177</v>
      </c>
      <c r="S116" s="360" t="str">
        <f>IF(AR116=0,"",AR116)</f>
        <v/>
      </c>
      <c r="T116" s="360">
        <f>IF(AS116=301,"",AS116)</f>
        <v>190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201</v>
      </c>
      <c r="AD116" s="365"/>
      <c r="AE116" s="364">
        <f>ABS(INDEX(AE:AE,MATCH(AE112,$AA:$AA,0)+8)+INDEX(AE:AE,MATCH(AE112,$AA:$AA,0)+9)+INDEX(AE:AE,MATCH(AE112,$AA:$AA,0)+10))</f>
        <v>174</v>
      </c>
      <c r="AF116" s="365"/>
      <c r="AG116" s="364">
        <f>ABS(INDEX(AG:AG,MATCH(AG112,$AA:$AA,0)+8)+INDEX(AG:AG,MATCH(AG112,$AA:$AA,0)+9)+INDEX(AG:AG,MATCH(AG112,$AA:$AA,0)+10))</f>
        <v>172</v>
      </c>
      <c r="AH116" s="365"/>
      <c r="AI116" s="364">
        <f>ABS(INDEX(AI:AI,MATCH(AI112,$AA:$AA,0)+8)+INDEX(AI:AI,MATCH(AI112,$AA:$AA,0)+9)+INDEX(AI:AI,MATCH(AI112,$AA:$AA,0)+10))</f>
        <v>225</v>
      </c>
      <c r="AJ116" s="365"/>
      <c r="AK116" s="364">
        <f>ABS(INDEX(AK:AK,MATCH(AK112,$AA:$AA,0)+8)+INDEX(AK:AK,MATCH(AK112,$AA:$AA,0)+9)+INDEX(AK:AK,MATCH(AK112,$AA:$AA,0)+10))</f>
        <v>211</v>
      </c>
      <c r="AL116" s="365"/>
      <c r="AM116" s="364">
        <f>ABS(INDEX(AM:AM,MATCH(AM112,$AA:$AA,0)+8)+INDEX(AM:AM,MATCH(AM112,$AA:$AA,0)+9)+INDEX(AM:AM,MATCH(AM112,$AA:$AA,0)+10))</f>
        <v>224</v>
      </c>
      <c r="AN116" s="365"/>
      <c r="AO116" s="364">
        <f>ABS(INDEX(AO:AO,MATCH(AO112,$AA:$AA,0)+8)+INDEX(AO:AO,MATCH(AO112,$AA:$AA,0)+9)+INDEX(AO:AO,MATCH(AO112,$AA:$AA,0)+10))</f>
        <v>228</v>
      </c>
      <c r="AP116" s="365"/>
      <c r="AQ116" s="364">
        <f>ABS(INDEX(AQ:AQ,MATCH(AQ112,$AA:$AA,0)+8)+INDEX(AQ:AQ,MATCH(AQ112,$AA:$AA,0)+9)+INDEX(AQ:AQ,MATCH(AQ112,$AA:$AA,0)+10))</f>
        <v>177</v>
      </c>
      <c r="AR116" s="365"/>
      <c r="AS116" s="364">
        <f>ABS(INDEX(AS:AS,MATCH(AS112,$AA:$AA,0)+8)+INDEX(AS:AS,MATCH(AS112,$AA:$AA,0)+9)+INDEX(AS:AS,MATCH(AS112,$AA:$AA,0)+10))</f>
        <v>190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5" customHeight="1" x14ac:dyDescent="0.2">
      <c r="B117" s="372" t="str">
        <f t="shared" si="142"/>
        <v>Spieler 3</v>
      </c>
      <c r="C117" s="373" t="str">
        <f t="shared" si="143"/>
        <v/>
      </c>
      <c r="D117" s="360">
        <f>IF(AC117=301,"",AC117)</f>
        <v>181</v>
      </c>
      <c r="E117" s="360" t="str">
        <f>IF(AD117=0,"",AD117)</f>
        <v/>
      </c>
      <c r="F117" s="360">
        <f>IF(AE117=301,"",AE117)</f>
        <v>233</v>
      </c>
      <c r="G117" s="360" t="str">
        <f>IF(AF117=0,"",AF117)</f>
        <v/>
      </c>
      <c r="H117" s="360">
        <f>IF(AG117=301,"",AG117)</f>
        <v>168</v>
      </c>
      <c r="I117" s="360" t="str">
        <f>IF(AH117=0,"",AH117)</f>
        <v/>
      </c>
      <c r="J117" s="360">
        <f>IF(AI117=301,"",AI117)</f>
        <v>172</v>
      </c>
      <c r="K117" s="360" t="str">
        <f>IF(AJ117=0,"",AJ117)</f>
        <v/>
      </c>
      <c r="L117" s="360">
        <f>IF(AK117=301,"",AK117)</f>
        <v>243</v>
      </c>
      <c r="M117" s="360" t="str">
        <f>IF(AL117=0,"",AL117)</f>
        <v/>
      </c>
      <c r="N117" s="360">
        <f>IF(AM117=301,"",AM117)</f>
        <v>249</v>
      </c>
      <c r="O117" s="360" t="str">
        <f>IF(AN117=0,"",AN117)</f>
        <v/>
      </c>
      <c r="P117" s="360">
        <f>IF(AO117=301,"",AO117)</f>
        <v>180</v>
      </c>
      <c r="Q117" s="360" t="str">
        <f>IF(AP117=0,"",AP117)</f>
        <v/>
      </c>
      <c r="R117" s="360">
        <f>IF(AQ117=301,"",AQ117)</f>
        <v>200</v>
      </c>
      <c r="S117" s="360" t="str">
        <f>IF(AR117=0,"",AR117)</f>
        <v/>
      </c>
      <c r="T117" s="360">
        <f>IF(AS117=301,"",AS117)</f>
        <v>165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181</v>
      </c>
      <c r="AD117" s="365"/>
      <c r="AE117" s="364">
        <f>ABS(INDEX(AE:AE,MATCH(AE112,$AA:$AA,0)+11)+INDEX(AE:AE,MATCH(AE112,$AA:$AA,0)+12)+INDEX(AE:AE,MATCH(AE112,$AA:$AA,0)+13))</f>
        <v>233</v>
      </c>
      <c r="AF117" s="365"/>
      <c r="AG117" s="364">
        <f>ABS(INDEX(AG:AG,MATCH(AG112,$AA:$AA,0)+11)+INDEX(AG:AG,MATCH(AG112,$AA:$AA,0)+12)+INDEX(AG:AG,MATCH(AG112,$AA:$AA,0)+13))</f>
        <v>168</v>
      </c>
      <c r="AH117" s="365"/>
      <c r="AI117" s="364">
        <f>ABS(INDEX(AI:AI,MATCH(AI112,$AA:$AA,0)+11)+INDEX(AI:AI,MATCH(AI112,$AA:$AA,0)+12)+INDEX(AI:AI,MATCH(AI112,$AA:$AA,0)+13))</f>
        <v>172</v>
      </c>
      <c r="AJ117" s="365"/>
      <c r="AK117" s="364">
        <f>ABS(INDEX(AK:AK,MATCH(AK112,$AA:$AA,0)+11)+INDEX(AK:AK,MATCH(AK112,$AA:$AA,0)+12)+INDEX(AK:AK,MATCH(AK112,$AA:$AA,0)+13))</f>
        <v>243</v>
      </c>
      <c r="AL117" s="365"/>
      <c r="AM117" s="364">
        <f>ABS(INDEX(AM:AM,MATCH(AM112,$AA:$AA,0)+11)+INDEX(AM:AM,MATCH(AM112,$AA:$AA,0)+12)+INDEX(AM:AM,MATCH(AM112,$AA:$AA,0)+13))</f>
        <v>249</v>
      </c>
      <c r="AN117" s="365"/>
      <c r="AO117" s="364">
        <f>ABS(INDEX(AO:AO,MATCH(AO112,$AA:$AA,0)+11)+INDEX(AO:AO,MATCH(AO112,$AA:$AA,0)+12)+INDEX(AO:AO,MATCH(AO112,$AA:$AA,0)+13))</f>
        <v>180</v>
      </c>
      <c r="AP117" s="365"/>
      <c r="AQ117" s="364">
        <f>ABS(INDEX(AQ:AQ,MATCH(AQ112,$AA:$AA,0)+11)+INDEX(AQ:AQ,MATCH(AQ112,$AA:$AA,0)+12)+INDEX(AQ:AQ,MATCH(AQ112,$AA:$AA,0)+13))</f>
        <v>200</v>
      </c>
      <c r="AR117" s="365"/>
      <c r="AS117" s="364">
        <f>ABS(INDEX(AS:AS,MATCH(AS112,$AA:$AA,0)+11)+INDEX(AS:AS,MATCH(AS112,$AA:$AA,0)+12)+INDEX(AS:AS,MATCH(AS112,$AA:$AA,0)+13))</f>
        <v>165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5" customHeight="1" x14ac:dyDescent="0.2">
      <c r="B118" s="372" t="str">
        <f t="shared" si="142"/>
        <v>Spieler 4</v>
      </c>
      <c r="C118" s="373" t="str">
        <f t="shared" si="143"/>
        <v/>
      </c>
      <c r="D118" s="360">
        <f>IF(AC118=301,"",AC118)</f>
        <v>170</v>
      </c>
      <c r="E118" s="360" t="str">
        <f>IF(AD118=0,"",AD118)</f>
        <v/>
      </c>
      <c r="F118" s="360">
        <f>IF(AE118=301,"",AE118)</f>
        <v>158</v>
      </c>
      <c r="G118" s="360" t="str">
        <f>IF(AF118=0,"",AF118)</f>
        <v/>
      </c>
      <c r="H118" s="360">
        <f>IF(AG118=301,"",AG118)</f>
        <v>216</v>
      </c>
      <c r="I118" s="360" t="str">
        <f>IF(AH118=0,"",AH118)</f>
        <v/>
      </c>
      <c r="J118" s="360">
        <f>IF(AI118=301,"",AI118)</f>
        <v>214</v>
      </c>
      <c r="K118" s="360" t="str">
        <f>IF(AJ118=0,"",AJ118)</f>
        <v/>
      </c>
      <c r="L118" s="360">
        <f>IF(AK118=301,"",AK118)</f>
        <v>231</v>
      </c>
      <c r="M118" s="360" t="str">
        <f>IF(AL118=0,"",AL118)</f>
        <v/>
      </c>
      <c r="N118" s="360">
        <f>IF(AM118=301,"",AM118)</f>
        <v>168</v>
      </c>
      <c r="O118" s="360" t="str">
        <f>IF(AN118=0,"",AN118)</f>
        <v/>
      </c>
      <c r="P118" s="360">
        <f>IF(AO118=301,"",AO118)</f>
        <v>194</v>
      </c>
      <c r="Q118" s="360" t="str">
        <f>IF(AP118=0,"",AP118)</f>
        <v/>
      </c>
      <c r="R118" s="360">
        <f>IF(AQ118=301,"",AQ118)</f>
        <v>202</v>
      </c>
      <c r="S118" s="360" t="str">
        <f>IF(AR118=0,"",AR118)</f>
        <v/>
      </c>
      <c r="T118" s="360">
        <f>IF(AS118=301,"",AS118)</f>
        <v>186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170</v>
      </c>
      <c r="AD118" s="365"/>
      <c r="AE118" s="364">
        <f>ABS(INDEX(AE:AE,MATCH(AE112,$AA:$AA,0)+14)+INDEX(AE:AE,MATCH(AE112,$AA:$AA,0)+15)+INDEX(AE:AE,MATCH(AE112,$AA:$AA,0)+16))</f>
        <v>158</v>
      </c>
      <c r="AF118" s="365"/>
      <c r="AG118" s="364">
        <f>ABS(INDEX(AG:AG,MATCH(AG112,$AA:$AA,0)+14)+INDEX(AG:AG,MATCH(AG112,$AA:$AA,0)+15)+INDEX(AG:AG,MATCH(AG112,$AA:$AA,0)+16))</f>
        <v>216</v>
      </c>
      <c r="AH118" s="365"/>
      <c r="AI118" s="364">
        <f>ABS(INDEX(AI:AI,MATCH(AI112,$AA:$AA,0)+14)+INDEX(AI:AI,MATCH(AI112,$AA:$AA,0)+15)+INDEX(AI:AI,MATCH(AI112,$AA:$AA,0)+16))</f>
        <v>214</v>
      </c>
      <c r="AJ118" s="365"/>
      <c r="AK118" s="364">
        <f>ABS(INDEX(AK:AK,MATCH(AK112,$AA:$AA,0)+14)+INDEX(AK:AK,MATCH(AK112,$AA:$AA,0)+15)+INDEX(AK:AK,MATCH(AK112,$AA:$AA,0)+16))</f>
        <v>231</v>
      </c>
      <c r="AL118" s="365"/>
      <c r="AM118" s="364">
        <f>ABS(INDEX(AM:AM,MATCH(AM112,$AA:$AA,0)+14)+INDEX(AM:AM,MATCH(AM112,$AA:$AA,0)+15)+INDEX(AM:AM,MATCH(AM112,$AA:$AA,0)+16))</f>
        <v>168</v>
      </c>
      <c r="AN118" s="365"/>
      <c r="AO118" s="364">
        <f>ABS(INDEX(AO:AO,MATCH(AO112,$AA:$AA,0)+14)+INDEX(AO:AO,MATCH(AO112,$AA:$AA,0)+15)+INDEX(AO:AO,MATCH(AO112,$AA:$AA,0)+16))</f>
        <v>194</v>
      </c>
      <c r="AP118" s="365"/>
      <c r="AQ118" s="364">
        <f>ABS(INDEX(AQ:AQ,MATCH(AQ112,$AA:$AA,0)+14)+INDEX(AQ:AQ,MATCH(AQ112,$AA:$AA,0)+15)+INDEX(AQ:AQ,MATCH(AQ112,$AA:$AA,0)+16))</f>
        <v>202</v>
      </c>
      <c r="AR118" s="365"/>
      <c r="AS118" s="364">
        <f>ABS(INDEX(AS:AS,MATCH(AS112,$AA:$AA,0)+14)+INDEX(AS:AS,MATCH(AS112,$AA:$AA,0)+15)+INDEX(AS:AS,MATCH(AS112,$AA:$AA,0)+16))</f>
        <v>186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5" customHeight="1" x14ac:dyDescent="0.2">
      <c r="B119" s="344" t="str">
        <f t="shared" si="142"/>
        <v>Gesamt</v>
      </c>
      <c r="C119" s="345" t="str">
        <f t="shared" si="143"/>
        <v/>
      </c>
      <c r="D119" s="363">
        <f>IF(AC119=1505,"",AC119)</f>
        <v>721</v>
      </c>
      <c r="E119" s="363" t="str">
        <f>IF(AD119=0,"",AD119)</f>
        <v/>
      </c>
      <c r="F119" s="363">
        <f>IF(AE119=1505,"",AE119)</f>
        <v>781</v>
      </c>
      <c r="G119" s="363" t="str">
        <f>IF(AF119=0,"",AF119)</f>
        <v/>
      </c>
      <c r="H119" s="363">
        <f>IF(AG119=1505,"",AG119)</f>
        <v>745</v>
      </c>
      <c r="I119" s="363" t="str">
        <f>IF(AH119=0,"",AH119)</f>
        <v/>
      </c>
      <c r="J119" s="363">
        <f>IF(AI119=1505,"",AI119)</f>
        <v>834</v>
      </c>
      <c r="K119" s="363" t="str">
        <f>IF(AJ119=0,"",AJ119)</f>
        <v/>
      </c>
      <c r="L119" s="363">
        <f>IF(AK119=1505,"",AK119)</f>
        <v>849</v>
      </c>
      <c r="M119" s="363" t="str">
        <f>IF(AL119=0,"",AL119)</f>
        <v/>
      </c>
      <c r="N119" s="363">
        <f>IF(AM119=1505,"",AM119)</f>
        <v>848</v>
      </c>
      <c r="O119" s="363" t="str">
        <f>IF(AN119=0,"",AN119)</f>
        <v/>
      </c>
      <c r="P119" s="363">
        <f>IF(AO119=1505,"",AO119)</f>
        <v>828</v>
      </c>
      <c r="Q119" s="363" t="str">
        <f>IF(AP119=0,"",AP119)</f>
        <v/>
      </c>
      <c r="R119" s="363">
        <f>IF(AQ119=1505,"",AQ119)</f>
        <v>804</v>
      </c>
      <c r="S119" s="363" t="str">
        <f>IF(AR119=0,"",AR119)</f>
        <v/>
      </c>
      <c r="T119" s="363">
        <f>IF(AS119=1505,"",AS119)</f>
        <v>691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721</v>
      </c>
      <c r="AD119" s="345"/>
      <c r="AE119" s="344">
        <f>SUM(AE115:AE118)</f>
        <v>781</v>
      </c>
      <c r="AF119" s="345"/>
      <c r="AG119" s="344">
        <f>SUM(AG115:AG118)</f>
        <v>745</v>
      </c>
      <c r="AH119" s="345"/>
      <c r="AI119" s="344">
        <f>SUM(AI115:AI118)</f>
        <v>834</v>
      </c>
      <c r="AJ119" s="345"/>
      <c r="AK119" s="344">
        <f>SUM(AK115:AK118)</f>
        <v>849</v>
      </c>
      <c r="AL119" s="345"/>
      <c r="AM119" s="344">
        <f>SUM(AM115:AM118)</f>
        <v>848</v>
      </c>
      <c r="AN119" s="345"/>
      <c r="AO119" s="344">
        <f>SUM(AO115:AO118)</f>
        <v>828</v>
      </c>
      <c r="AP119" s="345"/>
      <c r="AQ119" s="344">
        <f>SUM(AQ115:AQ118)</f>
        <v>804</v>
      </c>
      <c r="AR119" s="345"/>
      <c r="AS119" s="344">
        <f>SUM(AS115:AS118)</f>
        <v>691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3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25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2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25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6">
        <f>IF(AD127="","",AD127)</f>
        <v>0</v>
      </c>
      <c r="F127" s="75">
        <f t="shared" ref="F127:F140" si="146">IF(AE127=0,"",AE127)</f>
        <v>168</v>
      </c>
      <c r="G127" s="346">
        <f>IF(AF127="","",AF127)</f>
        <v>0</v>
      </c>
      <c r="H127" s="75">
        <f t="shared" ref="H127:H140" si="147">IF(AG127=0,"",AG127)</f>
        <v>154</v>
      </c>
      <c r="I127" s="346">
        <f>IF(AH127="","",AH127)</f>
        <v>0</v>
      </c>
      <c r="J127" s="75">
        <f t="shared" ref="J127:J140" si="148">IF(AI127=0,"",AI127)</f>
        <v>170</v>
      </c>
      <c r="K127" s="346">
        <f>IF(AJ127="","",AJ127)</f>
        <v>0</v>
      </c>
      <c r="L127" s="75">
        <f t="shared" ref="L127:L140" si="149">IF(AK127=0,"",AK127)</f>
        <v>210</v>
      </c>
      <c r="M127" s="346">
        <f>IF(AL127="","",AL127)</f>
        <v>1</v>
      </c>
      <c r="N127" s="75">
        <f>IF(AM127=0,"",AM127)</f>
        <v>127</v>
      </c>
      <c r="O127" s="346">
        <f>IF(AN127="","",AN127)</f>
        <v>0</v>
      </c>
      <c r="P127" s="75">
        <f t="shared" ref="P127:P140" si="150">IF(AO127=0,"",AO127)</f>
        <v>174</v>
      </c>
      <c r="Q127" s="346">
        <f>IF(AP127="","",AP127)</f>
        <v>1</v>
      </c>
      <c r="R127" s="75">
        <f t="shared" ref="R127:R140" si="151">IF(AQ127=0,"",AQ127)</f>
        <v>201</v>
      </c>
      <c r="S127" s="346">
        <f>IF(AR127="","",AR127)</f>
        <v>0</v>
      </c>
      <c r="T127" s="75">
        <f t="shared" ref="T127:T140" si="152">IF(AS127=0,"",AS127)</f>
        <v>150</v>
      </c>
      <c r="U127" s="346">
        <f>IF(AT127="","",AT127)</f>
        <v>0</v>
      </c>
      <c r="V127" s="75">
        <f t="shared" ref="V127:V140" si="153">IF(AU127=0,"",AU127)</f>
        <v>1543</v>
      </c>
      <c r="W127" s="346">
        <f>IF(AV127="","",AV127)</f>
        <v>2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25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">
      <c r="A130" s="374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6">
        <f>IF(AD130="","",AD130)</f>
        <v>0</v>
      </c>
      <c r="F130" s="75">
        <f t="shared" si="146"/>
        <v>156</v>
      </c>
      <c r="G130" s="346">
        <f>IF(AF130="","",AF130)</f>
        <v>0</v>
      </c>
      <c r="H130" s="75">
        <f t="shared" si="147"/>
        <v>213</v>
      </c>
      <c r="I130" s="346">
        <f>IF(AH130="","",AH130)</f>
        <v>0</v>
      </c>
      <c r="J130" s="75">
        <f t="shared" si="148"/>
        <v>152</v>
      </c>
      <c r="K130" s="346">
        <f>IF(AJ130="","",AJ130)</f>
        <v>0</v>
      </c>
      <c r="L130" s="75" t="str">
        <f t="shared" si="149"/>
        <v/>
      </c>
      <c r="M130" s="346">
        <f>IF(AL130="","",AL130)</f>
        <v>0</v>
      </c>
      <c r="N130" s="75" t="str">
        <f t="shared" si="168"/>
        <v/>
      </c>
      <c r="O130" s="346">
        <f>IF(AN130="","",AN130)</f>
        <v>0</v>
      </c>
      <c r="P130" s="75" t="str">
        <f t="shared" si="150"/>
        <v/>
      </c>
      <c r="Q130" s="346">
        <f>IF(AP130="","",AP130)</f>
        <v>0</v>
      </c>
      <c r="R130" s="75" t="str">
        <f t="shared" si="151"/>
        <v/>
      </c>
      <c r="S130" s="346">
        <f>IF(AR130="","",AR130)</f>
        <v>1</v>
      </c>
      <c r="T130" s="75" t="str">
        <f t="shared" si="152"/>
        <v/>
      </c>
      <c r="U130" s="346">
        <f>IF(AT130="","",AT130)</f>
        <v>0</v>
      </c>
      <c r="V130" s="75">
        <f t="shared" si="153"/>
        <v>704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">
      <c r="A131" s="375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 t="str">
        <f t="shared" si="148"/>
        <v/>
      </c>
      <c r="K131" s="347"/>
      <c r="L131" s="78">
        <f t="shared" si="149"/>
        <v>146</v>
      </c>
      <c r="M131" s="347"/>
      <c r="N131" s="78">
        <f t="shared" si="168"/>
        <v>195</v>
      </c>
      <c r="O131" s="347"/>
      <c r="P131" s="78">
        <f t="shared" si="150"/>
        <v>167</v>
      </c>
      <c r="Q131" s="347"/>
      <c r="R131" s="78">
        <f t="shared" si="151"/>
        <v>179</v>
      </c>
      <c r="S131" s="347"/>
      <c r="T131" s="78">
        <f t="shared" si="152"/>
        <v>190</v>
      </c>
      <c r="U131" s="347"/>
      <c r="V131" s="78">
        <f t="shared" si="153"/>
        <v>877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25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">
      <c r="A133" s="374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6">
        <f>IF(AD133="","",AD133)</f>
        <v>0.5</v>
      </c>
      <c r="F133" s="75">
        <f t="shared" si="146"/>
        <v>217</v>
      </c>
      <c r="G133" s="346">
        <f>IF(AF133="","",AF133)</f>
        <v>0</v>
      </c>
      <c r="H133" s="75">
        <f t="shared" si="147"/>
        <v>206</v>
      </c>
      <c r="I133" s="346">
        <f>IF(AH133="","",AH133)</f>
        <v>1</v>
      </c>
      <c r="J133" s="75">
        <f t="shared" si="148"/>
        <v>190</v>
      </c>
      <c r="K133" s="346">
        <f>IF(AJ133="","",AJ133)</f>
        <v>0</v>
      </c>
      <c r="L133" s="75">
        <f t="shared" si="149"/>
        <v>236</v>
      </c>
      <c r="M133" s="346">
        <f>IF(AL133="","",AL133)</f>
        <v>1</v>
      </c>
      <c r="N133" s="75">
        <f t="shared" si="168"/>
        <v>184</v>
      </c>
      <c r="O133" s="346">
        <f>IF(AN133="","",AN133)</f>
        <v>0</v>
      </c>
      <c r="P133" s="75">
        <f t="shared" si="150"/>
        <v>178</v>
      </c>
      <c r="Q133" s="346">
        <f>IF(AP133="","",AP133)</f>
        <v>1</v>
      </c>
      <c r="R133" s="75">
        <f t="shared" si="151"/>
        <v>162</v>
      </c>
      <c r="S133" s="346">
        <f>IF(AR133="","",AR133)</f>
        <v>0</v>
      </c>
      <c r="T133" s="75">
        <f t="shared" si="152"/>
        <v>165</v>
      </c>
      <c r="U133" s="346">
        <f>IF(AT133="","",AT133)</f>
        <v>0</v>
      </c>
      <c r="V133" s="75">
        <f t="shared" si="153"/>
        <v>1719</v>
      </c>
      <c r="W133" s="346">
        <f>IF(AV133="","",AV133)</f>
        <v>3.5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">
      <c r="A134" s="375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7"/>
      <c r="F134" s="78" t="str">
        <f t="shared" si="146"/>
        <v/>
      </c>
      <c r="G134" s="347"/>
      <c r="H134" s="78" t="str">
        <f t="shared" si="147"/>
        <v/>
      </c>
      <c r="I134" s="347"/>
      <c r="J134" s="78" t="str">
        <f t="shared" si="148"/>
        <v/>
      </c>
      <c r="K134" s="347"/>
      <c r="L134" s="78" t="str">
        <f t="shared" si="149"/>
        <v/>
      </c>
      <c r="M134" s="347"/>
      <c r="N134" s="78" t="str">
        <f t="shared" si="168"/>
        <v/>
      </c>
      <c r="O134" s="347"/>
      <c r="P134" s="78" t="str">
        <f t="shared" si="150"/>
        <v/>
      </c>
      <c r="Q134" s="347"/>
      <c r="R134" s="78" t="str">
        <f t="shared" si="151"/>
        <v/>
      </c>
      <c r="S134" s="347"/>
      <c r="T134" s="78" t="str">
        <f t="shared" si="152"/>
        <v/>
      </c>
      <c r="U134" s="347"/>
      <c r="V134" s="78" t="str">
        <f t="shared" si="153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25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">
      <c r="A136" s="374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6">
        <f>IF(AD136="","",AD136)</f>
        <v>1</v>
      </c>
      <c r="F136" s="75">
        <f t="shared" si="146"/>
        <v>236</v>
      </c>
      <c r="G136" s="346">
        <f>IF(AF136="","",AF136)</f>
        <v>1</v>
      </c>
      <c r="H136" s="75">
        <f t="shared" si="147"/>
        <v>223</v>
      </c>
      <c r="I136" s="346">
        <f>IF(AH136="","",AH136)</f>
        <v>0</v>
      </c>
      <c r="J136" s="75">
        <f t="shared" si="148"/>
        <v>227</v>
      </c>
      <c r="K136" s="346">
        <f>IF(AJ136="","",AJ136)</f>
        <v>1</v>
      </c>
      <c r="L136" s="75">
        <f t="shared" si="149"/>
        <v>174</v>
      </c>
      <c r="M136" s="346">
        <f>IF(AL136="","",AL136)</f>
        <v>1</v>
      </c>
      <c r="N136" s="75">
        <f t="shared" si="168"/>
        <v>242</v>
      </c>
      <c r="O136" s="346">
        <f>IF(AN136="","",AN136)</f>
        <v>1</v>
      </c>
      <c r="P136" s="75">
        <f t="shared" si="150"/>
        <v>252</v>
      </c>
      <c r="Q136" s="346">
        <f>IF(AP136="","",AP136)</f>
        <v>1</v>
      </c>
      <c r="R136" s="75">
        <f t="shared" si="151"/>
        <v>218</v>
      </c>
      <c r="S136" s="346">
        <f>IF(AR136="","",AR136)</f>
        <v>1</v>
      </c>
      <c r="T136" s="75">
        <f t="shared" si="152"/>
        <v>186</v>
      </c>
      <c r="U136" s="346">
        <f>IF(AT136="","",AT136)</f>
        <v>0</v>
      </c>
      <c r="V136" s="75">
        <f t="shared" si="153"/>
        <v>1958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25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25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25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">
      <c r="B143" s="90" t="str">
        <f t="shared" si="179"/>
        <v/>
      </c>
      <c r="C143" s="86" t="str">
        <f t="shared" si="180"/>
        <v/>
      </c>
      <c r="D143" s="356" t="str">
        <f t="shared" si="181"/>
        <v>Bowlinghaus Bamberg 1</v>
      </c>
      <c r="E143" s="357" t="str">
        <f t="shared" si="181"/>
        <v/>
      </c>
      <c r="F143" s="356" t="str">
        <f t="shared" si="181"/>
        <v>BC EMAX Unterföhring 2</v>
      </c>
      <c r="G143" s="357" t="str">
        <f t="shared" si="181"/>
        <v/>
      </c>
      <c r="H143" s="356" t="str">
        <f t="shared" si="181"/>
        <v>BK München 3</v>
      </c>
      <c r="I143" s="357" t="str">
        <f t="shared" si="181"/>
        <v/>
      </c>
      <c r="J143" s="356" t="str">
        <f t="shared" si="181"/>
        <v>BC Comet Nürnberg</v>
      </c>
      <c r="K143" s="357" t="str">
        <f t="shared" si="181"/>
        <v/>
      </c>
      <c r="L143" s="356" t="str">
        <f t="shared" si="181"/>
        <v>Schanzer Ingolstadt 1</v>
      </c>
      <c r="M143" s="357" t="str">
        <f t="shared" si="181"/>
        <v/>
      </c>
      <c r="N143" s="356" t="str">
        <f t="shared" si="182"/>
        <v>Bajuwaren München 1</v>
      </c>
      <c r="O143" s="357" t="str">
        <f t="shared" si="182"/>
        <v/>
      </c>
      <c r="P143" s="356" t="str">
        <f t="shared" si="182"/>
        <v>SG Rottendorf 1</v>
      </c>
      <c r="Q143" s="357" t="str">
        <f t="shared" si="182"/>
        <v/>
      </c>
      <c r="R143" s="356" t="str">
        <f t="shared" si="182"/>
        <v>High Roller Rosenheim 1</v>
      </c>
      <c r="S143" s="357" t="str">
        <f t="shared" si="182"/>
        <v/>
      </c>
      <c r="T143" s="356" t="str">
        <f t="shared" si="182"/>
        <v>SG DJK Rimpar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Bowlinghaus Bamberg 1</v>
      </c>
      <c r="AD143" s="357"/>
      <c r="AE143" s="356" t="str">
        <f>VLOOKUP(AE142,Schlüssel!$A$5:$K$14,2)</f>
        <v>BC EMAX Unterföhring 2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Comet Nürnberg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Bajuwaren München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DJK Rimpar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5" customHeight="1" x14ac:dyDescent="0.2">
      <c r="B145" s="372" t="str">
        <f t="shared" si="179"/>
        <v>Spieler 1</v>
      </c>
      <c r="C145" s="373" t="str">
        <f t="shared" si="180"/>
        <v/>
      </c>
      <c r="D145" s="360">
        <f>IF(AC145=301,"",AC145)</f>
        <v>211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206</v>
      </c>
      <c r="I145" s="360" t="str">
        <f>IF(AH145=0,"",AH145)</f>
        <v/>
      </c>
      <c r="J145" s="360">
        <f>IF(AI145=301,"",AI145)</f>
        <v>232</v>
      </c>
      <c r="K145" s="360" t="str">
        <f>IF(AJ145=0,"",AJ145)</f>
        <v/>
      </c>
      <c r="L145" s="360">
        <f>IF(AK145=301,"",AK145)</f>
        <v>125</v>
      </c>
      <c r="M145" s="360" t="str">
        <f>IF(AL145=0,"",AL145)</f>
        <v/>
      </c>
      <c r="N145" s="360">
        <f>IF(AM145=301,"",AM145)</f>
        <v>216</v>
      </c>
      <c r="O145" s="360" t="str">
        <f>IF(AN145=0,"",AN145)</f>
        <v/>
      </c>
      <c r="P145" s="360">
        <f>IF(AO145=301,"",AO145)</f>
        <v>157</v>
      </c>
      <c r="Q145" s="360" t="str">
        <f>IF(AP145=0,"",AP145)</f>
        <v/>
      </c>
      <c r="R145" s="360">
        <f>IF(AQ145=301,"",AQ145)</f>
        <v>241</v>
      </c>
      <c r="S145" s="360" t="str">
        <f>IF(AR145=0,"",AR145)</f>
        <v/>
      </c>
      <c r="T145" s="360">
        <f>IF(AS145=301,"",AS145)</f>
        <v>188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211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206</v>
      </c>
      <c r="AH145" s="367"/>
      <c r="AI145" s="366">
        <f>ABS(INDEX(AI:AI,MATCH(AI142,$AA:$AA,0)+5)+INDEX(AI:AI,MATCH(AI142,$AA:$AA,0)+6)+INDEX(AI:AI,MATCH(AI142,$AA:$AA,0)+7))</f>
        <v>232</v>
      </c>
      <c r="AJ145" s="367"/>
      <c r="AK145" s="366">
        <f>ABS(INDEX(AK:AK,MATCH(AK142,$AA:$AA,0)+5)+INDEX(AK:AK,MATCH(AK142,$AA:$AA,0)+6)+INDEX(AK:AK,MATCH(AK142,$AA:$AA,0)+7))</f>
        <v>125</v>
      </c>
      <c r="AL145" s="367"/>
      <c r="AM145" s="366">
        <f>ABS(INDEX(AM:AM,MATCH(AM142,$AA:$AA,0)+5)+INDEX(AM:AM,MATCH(AM142,$AA:$AA,0)+6)+INDEX(AM:AM,MATCH(AM142,$AA:$AA,0)+7))</f>
        <v>216</v>
      </c>
      <c r="AN145" s="367"/>
      <c r="AO145" s="366">
        <f>ABS(INDEX(AO:AO,MATCH(AO142,$AA:$AA,0)+5)+INDEX(AO:AO,MATCH(AO142,$AA:$AA,0)+6)+INDEX(AO:AO,MATCH(AO142,$AA:$AA,0)+7))</f>
        <v>157</v>
      </c>
      <c r="AP145" s="367"/>
      <c r="AQ145" s="366">
        <f>ABS(INDEX(AQ:AQ,MATCH(AQ142,$AA:$AA,0)+5)+INDEX(AQ:AQ,MATCH(AQ142,$AA:$AA,0)+6)+INDEX(AQ:AQ,MATCH(AQ142,$AA:$AA,0)+7))</f>
        <v>241</v>
      </c>
      <c r="AR145" s="367"/>
      <c r="AS145" s="366">
        <f>ABS(INDEX(AS:AS,MATCH(AS142,$AA:$AA,0)+5)+INDEX(AS:AS,MATCH(AS142,$AA:$AA,0)+6)+INDEX(AS:AS,MATCH(AS142,$AA:$AA,0)+7))</f>
        <v>188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5" customHeight="1" x14ac:dyDescent="0.2">
      <c r="B146" s="372" t="str">
        <f t="shared" si="179"/>
        <v>Spieler 2</v>
      </c>
      <c r="C146" s="373" t="str">
        <f t="shared" si="18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236</v>
      </c>
      <c r="G146" s="360" t="str">
        <f>IF(AF146=0,"",AF146)</f>
        <v/>
      </c>
      <c r="H146" s="360">
        <f>IF(AG146=301,"",AG146)</f>
        <v>233</v>
      </c>
      <c r="I146" s="360" t="str">
        <f>IF(AH146=0,"",AH146)</f>
        <v/>
      </c>
      <c r="J146" s="360">
        <f>IF(AI146=301,"",AI146)</f>
        <v>225</v>
      </c>
      <c r="K146" s="360" t="str">
        <f>IF(AJ146=0,"",AJ146)</f>
        <v/>
      </c>
      <c r="L146" s="360">
        <f>IF(AK146=301,"",AK146)</f>
        <v>185</v>
      </c>
      <c r="M146" s="360" t="str">
        <f>IF(AL146=0,"",AL146)</f>
        <v/>
      </c>
      <c r="N146" s="360">
        <f>IF(AM146=301,"",AM146)</f>
        <v>202</v>
      </c>
      <c r="O146" s="360" t="str">
        <f>IF(AN146=0,"",AN146)</f>
        <v/>
      </c>
      <c r="P146" s="360">
        <f>IF(AO146=301,"",AO146)</f>
        <v>199</v>
      </c>
      <c r="Q146" s="360" t="str">
        <f>IF(AP146=0,"",AP146)</f>
        <v/>
      </c>
      <c r="R146" s="360">
        <f>IF(AQ146=301,"",AQ146)</f>
        <v>176</v>
      </c>
      <c r="S146" s="360" t="str">
        <f>IF(AR146=0,"",AR146)</f>
        <v/>
      </c>
      <c r="T146" s="360">
        <f>IF(AS146=301,"",AS146)</f>
        <v>225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236</v>
      </c>
      <c r="AF146" s="365"/>
      <c r="AG146" s="364">
        <f>ABS(INDEX(AG:AG,MATCH(AG142,$AA:$AA,0)+8)+INDEX(AG:AG,MATCH(AG142,$AA:$AA,0)+9)+INDEX(AG:AG,MATCH(AG142,$AA:$AA,0)+10))</f>
        <v>233</v>
      </c>
      <c r="AH146" s="365"/>
      <c r="AI146" s="364">
        <f>ABS(INDEX(AI:AI,MATCH(AI142,$AA:$AA,0)+8)+INDEX(AI:AI,MATCH(AI142,$AA:$AA,0)+9)+INDEX(AI:AI,MATCH(AI142,$AA:$AA,0)+10))</f>
        <v>225</v>
      </c>
      <c r="AJ146" s="365"/>
      <c r="AK146" s="364">
        <f>ABS(INDEX(AK:AK,MATCH(AK142,$AA:$AA,0)+8)+INDEX(AK:AK,MATCH(AK142,$AA:$AA,0)+9)+INDEX(AK:AK,MATCH(AK142,$AA:$AA,0)+10))</f>
        <v>185</v>
      </c>
      <c r="AL146" s="365"/>
      <c r="AM146" s="364">
        <f>ABS(INDEX(AM:AM,MATCH(AM142,$AA:$AA,0)+8)+INDEX(AM:AM,MATCH(AM142,$AA:$AA,0)+9)+INDEX(AM:AM,MATCH(AM142,$AA:$AA,0)+10))</f>
        <v>202</v>
      </c>
      <c r="AN146" s="365"/>
      <c r="AO146" s="364">
        <f>ABS(INDEX(AO:AO,MATCH(AO142,$AA:$AA,0)+8)+INDEX(AO:AO,MATCH(AO142,$AA:$AA,0)+9)+INDEX(AO:AO,MATCH(AO142,$AA:$AA,0)+10))</f>
        <v>199</v>
      </c>
      <c r="AP146" s="365"/>
      <c r="AQ146" s="364">
        <f>ABS(INDEX(AQ:AQ,MATCH(AQ142,$AA:$AA,0)+8)+INDEX(AQ:AQ,MATCH(AQ142,$AA:$AA,0)+9)+INDEX(AQ:AQ,MATCH(AQ142,$AA:$AA,0)+10))</f>
        <v>176</v>
      </c>
      <c r="AR146" s="365"/>
      <c r="AS146" s="364">
        <f>ABS(INDEX(AS:AS,MATCH(AS142,$AA:$AA,0)+8)+INDEX(AS:AS,MATCH(AS142,$AA:$AA,0)+9)+INDEX(AS:AS,MATCH(AS142,$AA:$AA,0)+10))</f>
        <v>225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5" customHeight="1" x14ac:dyDescent="0.2">
      <c r="B147" s="372" t="str">
        <f t="shared" si="179"/>
        <v>Spieler 3</v>
      </c>
      <c r="C147" s="373" t="str">
        <f t="shared" si="180"/>
        <v/>
      </c>
      <c r="D147" s="360">
        <f>IF(AC147=301,"",AC147)</f>
        <v>181</v>
      </c>
      <c r="E147" s="360" t="str">
        <f>IF(AD147=0,"",AD147)</f>
        <v/>
      </c>
      <c r="F147" s="360">
        <f>IF(AE147=301,"",AE147)</f>
        <v>238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198</v>
      </c>
      <c r="K147" s="360" t="str">
        <f>IF(AJ147=0,"",AJ147)</f>
        <v/>
      </c>
      <c r="L147" s="360">
        <f>IF(AK147=301,"",AK147)</f>
        <v>200</v>
      </c>
      <c r="M147" s="360" t="str">
        <f>IF(AL147=0,"",AL147)</f>
        <v/>
      </c>
      <c r="N147" s="360">
        <f>IF(AM147=301,"",AM147)</f>
        <v>192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172</v>
      </c>
      <c r="S147" s="360" t="str">
        <f>IF(AR147=0,"",AR147)</f>
        <v/>
      </c>
      <c r="T147" s="360">
        <f>IF(AS147=301,"",AS147)</f>
        <v>191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181</v>
      </c>
      <c r="AD147" s="365"/>
      <c r="AE147" s="364">
        <f>ABS(INDEX(AE:AE,MATCH(AE142,$AA:$AA,0)+11)+INDEX(AE:AE,MATCH(AE142,$AA:$AA,0)+12)+INDEX(AE:AE,MATCH(AE142,$AA:$AA,0)+13))</f>
        <v>238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198</v>
      </c>
      <c r="AJ147" s="365"/>
      <c r="AK147" s="364">
        <f>ABS(INDEX(AK:AK,MATCH(AK142,$AA:$AA,0)+11)+INDEX(AK:AK,MATCH(AK142,$AA:$AA,0)+12)+INDEX(AK:AK,MATCH(AK142,$AA:$AA,0)+13))</f>
        <v>200</v>
      </c>
      <c r="AL147" s="365"/>
      <c r="AM147" s="364">
        <f>ABS(INDEX(AM:AM,MATCH(AM142,$AA:$AA,0)+11)+INDEX(AM:AM,MATCH(AM142,$AA:$AA,0)+12)+INDEX(AM:AM,MATCH(AM142,$AA:$AA,0)+13))</f>
        <v>192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172</v>
      </c>
      <c r="AR147" s="365"/>
      <c r="AS147" s="364">
        <f>ABS(INDEX(AS:AS,MATCH(AS142,$AA:$AA,0)+11)+INDEX(AS:AS,MATCH(AS142,$AA:$AA,0)+12)+INDEX(AS:AS,MATCH(AS142,$AA:$AA,0)+13))</f>
        <v>191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5" customHeight="1" x14ac:dyDescent="0.2">
      <c r="B148" s="372" t="str">
        <f t="shared" si="179"/>
        <v>Spieler 4</v>
      </c>
      <c r="C148" s="373" t="str">
        <f t="shared" si="180"/>
        <v/>
      </c>
      <c r="D148" s="360">
        <f>IF(AC148=301,"",AC148)</f>
        <v>148</v>
      </c>
      <c r="E148" s="360" t="str">
        <f>IF(AD148=0,"",AD148)</f>
        <v/>
      </c>
      <c r="F148" s="360">
        <f>IF(AE148=301,"",AE148)</f>
        <v>189</v>
      </c>
      <c r="G148" s="360" t="str">
        <f>IF(AF148=0,"",AF148)</f>
        <v/>
      </c>
      <c r="H148" s="360">
        <f>IF(AG148=301,"",AG148)</f>
        <v>236</v>
      </c>
      <c r="I148" s="360" t="str">
        <f>IF(AH148=0,"",AH148)</f>
        <v/>
      </c>
      <c r="J148" s="360">
        <f>IF(AI148=301,"",AI148)</f>
        <v>194</v>
      </c>
      <c r="K148" s="360" t="str">
        <f>IF(AJ148=0,"",AJ148)</f>
        <v/>
      </c>
      <c r="L148" s="360">
        <f>IF(AK148=301,"",AK148)</f>
        <v>170</v>
      </c>
      <c r="M148" s="360" t="str">
        <f>IF(AL148=0,"",AL148)</f>
        <v/>
      </c>
      <c r="N148" s="360">
        <f>IF(AM148=301,"",AM148)</f>
        <v>225</v>
      </c>
      <c r="O148" s="360" t="str">
        <f>IF(AN148=0,"",AN148)</f>
        <v/>
      </c>
      <c r="P148" s="360">
        <f>IF(AO148=301,"",AO148)</f>
        <v>156</v>
      </c>
      <c r="Q148" s="360" t="str">
        <f>IF(AP148=0,"",AP148)</f>
        <v/>
      </c>
      <c r="R148" s="360">
        <f>IF(AQ148=301,"",AQ148)</f>
        <v>159</v>
      </c>
      <c r="S148" s="360" t="str">
        <f>IF(AR148=0,"",AR148)</f>
        <v/>
      </c>
      <c r="T148" s="360">
        <f>IF(AS148=301,"",AS148)</f>
        <v>201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148</v>
      </c>
      <c r="AD148" s="365"/>
      <c r="AE148" s="364">
        <f>ABS(INDEX(AE:AE,MATCH(AE142,$AA:$AA,0)+14)+INDEX(AE:AE,MATCH(AE142,$AA:$AA,0)+15)+INDEX(AE:AE,MATCH(AE142,$AA:$AA,0)+16))</f>
        <v>189</v>
      </c>
      <c r="AF148" s="365"/>
      <c r="AG148" s="364">
        <f>ABS(INDEX(AG:AG,MATCH(AG142,$AA:$AA,0)+14)+INDEX(AG:AG,MATCH(AG142,$AA:$AA,0)+15)+INDEX(AG:AG,MATCH(AG142,$AA:$AA,0)+16))</f>
        <v>236</v>
      </c>
      <c r="AH148" s="365"/>
      <c r="AI148" s="364">
        <f>ABS(INDEX(AI:AI,MATCH(AI142,$AA:$AA,0)+14)+INDEX(AI:AI,MATCH(AI142,$AA:$AA,0)+15)+INDEX(AI:AI,MATCH(AI142,$AA:$AA,0)+16))</f>
        <v>194</v>
      </c>
      <c r="AJ148" s="365"/>
      <c r="AK148" s="364">
        <f>ABS(INDEX(AK:AK,MATCH(AK142,$AA:$AA,0)+14)+INDEX(AK:AK,MATCH(AK142,$AA:$AA,0)+15)+INDEX(AK:AK,MATCH(AK142,$AA:$AA,0)+16))</f>
        <v>170</v>
      </c>
      <c r="AL148" s="365"/>
      <c r="AM148" s="364">
        <f>ABS(INDEX(AM:AM,MATCH(AM142,$AA:$AA,0)+14)+INDEX(AM:AM,MATCH(AM142,$AA:$AA,0)+15)+INDEX(AM:AM,MATCH(AM142,$AA:$AA,0)+16))</f>
        <v>225</v>
      </c>
      <c r="AN148" s="365"/>
      <c r="AO148" s="364">
        <f>ABS(INDEX(AO:AO,MATCH(AO142,$AA:$AA,0)+14)+INDEX(AO:AO,MATCH(AO142,$AA:$AA,0)+15)+INDEX(AO:AO,MATCH(AO142,$AA:$AA,0)+16))</f>
        <v>156</v>
      </c>
      <c r="AP148" s="365"/>
      <c r="AQ148" s="364">
        <f>ABS(INDEX(AQ:AQ,MATCH(AQ142,$AA:$AA,0)+14)+INDEX(AQ:AQ,MATCH(AQ142,$AA:$AA,0)+15)+INDEX(AQ:AQ,MATCH(AQ142,$AA:$AA,0)+16))</f>
        <v>159</v>
      </c>
      <c r="AR148" s="365"/>
      <c r="AS148" s="364">
        <f>ABS(INDEX(AS:AS,MATCH(AS142,$AA:$AA,0)+14)+INDEX(AS:AS,MATCH(AS142,$AA:$AA,0)+15)+INDEX(AS:AS,MATCH(AS142,$AA:$AA,0)+16))</f>
        <v>201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5" customHeight="1" x14ac:dyDescent="0.2">
      <c r="B149" s="344" t="str">
        <f t="shared" si="179"/>
        <v>Gesamt</v>
      </c>
      <c r="C149" s="345" t="str">
        <f t="shared" si="180"/>
        <v/>
      </c>
      <c r="D149" s="363">
        <f>IF(AC149=1505,"",AC149)</f>
        <v>732</v>
      </c>
      <c r="E149" s="363" t="str">
        <f>IF(AD149=0,"",AD149)</f>
        <v/>
      </c>
      <c r="F149" s="363">
        <f>IF(AE149=1505,"",AE149)</f>
        <v>846</v>
      </c>
      <c r="G149" s="363" t="str">
        <f>IF(AF149=0,"",AF149)</f>
        <v/>
      </c>
      <c r="H149" s="363">
        <f>IF(AG149=1505,"",AG149)</f>
        <v>858</v>
      </c>
      <c r="I149" s="363" t="str">
        <f>IF(AH149=0,"",AH149)</f>
        <v/>
      </c>
      <c r="J149" s="363">
        <f>IF(AI149=1505,"",AI149)</f>
        <v>849</v>
      </c>
      <c r="K149" s="363" t="str">
        <f>IF(AJ149=0,"",AJ149)</f>
        <v/>
      </c>
      <c r="L149" s="363">
        <f>IF(AK149=1505,"",AK149)</f>
        <v>680</v>
      </c>
      <c r="M149" s="363" t="str">
        <f>IF(AL149=0,"",AL149)</f>
        <v/>
      </c>
      <c r="N149" s="363">
        <f>IF(AM149=1505,"",AM149)</f>
        <v>835</v>
      </c>
      <c r="O149" s="363" t="str">
        <f>IF(AN149=0,"",AN149)</f>
        <v/>
      </c>
      <c r="P149" s="363">
        <f>IF(AO149=1505,"",AO149)</f>
        <v>669</v>
      </c>
      <c r="Q149" s="363" t="str">
        <f>IF(AP149=0,"",AP149)</f>
        <v/>
      </c>
      <c r="R149" s="363">
        <f>IF(AQ149=1505,"",AQ149)</f>
        <v>748</v>
      </c>
      <c r="S149" s="363" t="str">
        <f>IF(AR149=0,"",AR149)</f>
        <v/>
      </c>
      <c r="T149" s="363">
        <f>IF(AS149=1505,"",AS149)</f>
        <v>805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732</v>
      </c>
      <c r="AD149" s="345"/>
      <c r="AE149" s="344">
        <f>SUM(AE145:AE148)</f>
        <v>846</v>
      </c>
      <c r="AF149" s="345"/>
      <c r="AG149" s="344">
        <f>SUM(AG145:AG148)</f>
        <v>858</v>
      </c>
      <c r="AH149" s="345"/>
      <c r="AI149" s="344">
        <f>SUM(AI145:AI148)</f>
        <v>849</v>
      </c>
      <c r="AJ149" s="345"/>
      <c r="AK149" s="344">
        <f>SUM(AK145:AK148)</f>
        <v>680</v>
      </c>
      <c r="AL149" s="345"/>
      <c r="AM149" s="344">
        <f>SUM(AM145:AM148)</f>
        <v>835</v>
      </c>
      <c r="AN149" s="345"/>
      <c r="AO149" s="344">
        <f>SUM(AO145:AO148)</f>
        <v>669</v>
      </c>
      <c r="AP149" s="345"/>
      <c r="AQ149" s="344">
        <f>SUM(AQ145:AQ148)</f>
        <v>748</v>
      </c>
      <c r="AR149" s="345"/>
      <c r="AS149" s="344">
        <f>SUM(AS145:AS148)</f>
        <v>805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3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25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2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25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6">
        <f>IF(AD157="","",AD157)</f>
        <v>0</v>
      </c>
      <c r="F157" s="75">
        <f t="shared" ref="F157:F170" si="183">IF(AE157=0,"",AE157)</f>
        <v>179</v>
      </c>
      <c r="G157" s="346">
        <f>IF(AF157="","",AF157)</f>
        <v>1</v>
      </c>
      <c r="H157" s="75">
        <f t="shared" ref="H157:H170" si="184">IF(AG157=0,"",AG157)</f>
        <v>158</v>
      </c>
      <c r="I157" s="346">
        <f>IF(AH157="","",AH157)</f>
        <v>0</v>
      </c>
      <c r="J157" s="75">
        <f t="shared" ref="J157:J170" si="185">IF(AI157=0,"",AI157)</f>
        <v>242</v>
      </c>
      <c r="K157" s="346">
        <f>IF(AJ157="","",AJ157)</f>
        <v>1</v>
      </c>
      <c r="L157" s="75">
        <f t="shared" ref="L157:L170" si="186">IF(AK157=0,"",AK157)</f>
        <v>164</v>
      </c>
      <c r="M157" s="346">
        <f>IF(AL157="","",AL157)</f>
        <v>0</v>
      </c>
      <c r="N157" s="75">
        <f>IF(AM157=0,"",AM157)</f>
        <v>239</v>
      </c>
      <c r="O157" s="346">
        <f>IF(AN157="","",AN157)</f>
        <v>1</v>
      </c>
      <c r="P157" s="75">
        <f t="shared" ref="P157:P170" si="187">IF(AO157=0,"",AO157)</f>
        <v>157</v>
      </c>
      <c r="Q157" s="346">
        <f>IF(AP157="","",AP157)</f>
        <v>0</v>
      </c>
      <c r="R157" s="75">
        <f t="shared" ref="R157:R170" si="188">IF(AQ157=0,"",AQ157)</f>
        <v>204</v>
      </c>
      <c r="S157" s="346">
        <f>IF(AR157="","",AR157)</f>
        <v>1</v>
      </c>
      <c r="T157" s="75">
        <f t="shared" ref="T157:T170" si="189">IF(AS157=0,"",AS157)</f>
        <v>236</v>
      </c>
      <c r="U157" s="346">
        <f>IF(AT157="","",AT157)</f>
        <v>1</v>
      </c>
      <c r="V157" s="75">
        <f t="shared" ref="V157:V170" si="190">IF(AU157=0,"",AU157)</f>
        <v>1790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25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">
      <c r="A160" s="374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6">
        <f>IF(AD160="","",AD160)</f>
        <v>0</v>
      </c>
      <c r="F160" s="75">
        <f t="shared" si="183"/>
        <v>161</v>
      </c>
      <c r="G160" s="346">
        <f>IF(AF160="","",AF160)</f>
        <v>1</v>
      </c>
      <c r="H160" s="75">
        <f t="shared" si="184"/>
        <v>170</v>
      </c>
      <c r="I160" s="346">
        <f>IF(AH160="","",AH160)</f>
        <v>0</v>
      </c>
      <c r="J160" s="75">
        <f t="shared" si="185"/>
        <v>241</v>
      </c>
      <c r="K160" s="346">
        <f>IF(AJ160="","",AJ160)</f>
        <v>1</v>
      </c>
      <c r="L160" s="75">
        <f t="shared" si="186"/>
        <v>211</v>
      </c>
      <c r="M160" s="346">
        <f>IF(AL160="","",AL160)</f>
        <v>1</v>
      </c>
      <c r="N160" s="75">
        <f t="shared" si="205"/>
        <v>213</v>
      </c>
      <c r="O160" s="346">
        <f>IF(AN160="","",AN160)</f>
        <v>1</v>
      </c>
      <c r="P160" s="75">
        <f t="shared" si="187"/>
        <v>199</v>
      </c>
      <c r="Q160" s="346">
        <f>IF(AP160="","",AP160)</f>
        <v>1</v>
      </c>
      <c r="R160" s="75">
        <f t="shared" si="188"/>
        <v>231</v>
      </c>
      <c r="S160" s="346">
        <f>IF(AR160="","",AR160)</f>
        <v>1</v>
      </c>
      <c r="T160" s="75">
        <f t="shared" si="189"/>
        <v>204</v>
      </c>
      <c r="U160" s="346">
        <f>IF(AT160="","",AT160)</f>
        <v>0.5</v>
      </c>
      <c r="V160" s="75">
        <f t="shared" si="190"/>
        <v>1804</v>
      </c>
      <c r="W160" s="346">
        <f>IF(AV160="","",AV160)</f>
        <v>6.5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25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">
      <c r="A163" s="374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6">
        <f>IF(AD163="","",AD163)</f>
        <v>0</v>
      </c>
      <c r="F163" s="75">
        <f t="shared" si="183"/>
        <v>166</v>
      </c>
      <c r="G163" s="346">
        <f>IF(AF163="","",AF163)</f>
        <v>0</v>
      </c>
      <c r="H163" s="75">
        <f t="shared" si="184"/>
        <v>174</v>
      </c>
      <c r="I163" s="346">
        <f>IF(AH163="","",AH163)</f>
        <v>0</v>
      </c>
      <c r="J163" s="75">
        <f t="shared" si="185"/>
        <v>178</v>
      </c>
      <c r="K163" s="346">
        <f>IF(AJ163="","",AJ163)</f>
        <v>0</v>
      </c>
      <c r="L163" s="75">
        <f t="shared" si="186"/>
        <v>243</v>
      </c>
      <c r="M163" s="346">
        <f>IF(AL163="","",AL163)</f>
        <v>1</v>
      </c>
      <c r="N163" s="75">
        <f t="shared" si="205"/>
        <v>222</v>
      </c>
      <c r="O163" s="346">
        <f>IF(AN163="","",AN163)</f>
        <v>1</v>
      </c>
      <c r="P163" s="75">
        <f t="shared" si="187"/>
        <v>157</v>
      </c>
      <c r="Q163" s="346">
        <f>IF(AP163="","",AP163)</f>
        <v>0</v>
      </c>
      <c r="R163" s="75">
        <f t="shared" si="188"/>
        <v>201</v>
      </c>
      <c r="S163" s="346">
        <f>IF(AR163="","",AR163)</f>
        <v>0</v>
      </c>
      <c r="T163" s="75">
        <f t="shared" si="189"/>
        <v>177</v>
      </c>
      <c r="U163" s="346">
        <f>IF(AT163="","",AT163)</f>
        <v>0</v>
      </c>
      <c r="V163" s="75">
        <f t="shared" si="190"/>
        <v>1702</v>
      </c>
      <c r="W163" s="346">
        <f>IF(AV163="","",AV163)</f>
        <v>2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25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">
      <c r="A166" s="374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6">
        <f>IF(AD166="","",AD166)</f>
        <v>0</v>
      </c>
      <c r="F166" s="75">
        <f t="shared" si="183"/>
        <v>194</v>
      </c>
      <c r="G166" s="346">
        <f>IF(AF166="","",AF166)</f>
        <v>1</v>
      </c>
      <c r="H166" s="75">
        <f t="shared" si="184"/>
        <v>255</v>
      </c>
      <c r="I166" s="346">
        <f>IF(AH166="","",AH166)</f>
        <v>1</v>
      </c>
      <c r="J166" s="75">
        <f t="shared" si="185"/>
        <v>134</v>
      </c>
      <c r="K166" s="346">
        <f>IF(AJ166="","",AJ166)</f>
        <v>0</v>
      </c>
      <c r="L166" s="75">
        <f t="shared" si="186"/>
        <v>231</v>
      </c>
      <c r="M166" s="346">
        <f>IF(AL166="","",AL166)</f>
        <v>1</v>
      </c>
      <c r="N166" s="75">
        <f t="shared" si="205"/>
        <v>202</v>
      </c>
      <c r="O166" s="346">
        <f>IF(AN166="","",AN166)</f>
        <v>0</v>
      </c>
      <c r="P166" s="75">
        <f t="shared" si="187"/>
        <v>156</v>
      </c>
      <c r="Q166" s="346">
        <f>IF(AP166="","",AP166)</f>
        <v>0</v>
      </c>
      <c r="R166" s="75" t="str">
        <f t="shared" si="188"/>
        <v/>
      </c>
      <c r="S166" s="346">
        <f>IF(AR166="","",AR166)</f>
        <v>0</v>
      </c>
      <c r="T166" s="75">
        <f t="shared" si="189"/>
        <v>185</v>
      </c>
      <c r="U166" s="346">
        <f>IF(AT166="","",AT166)</f>
        <v>0</v>
      </c>
      <c r="V166" s="75">
        <f t="shared" si="190"/>
        <v>1534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">
      <c r="A167" s="375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25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25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25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">
      <c r="B173" s="90" t="str">
        <f t="shared" si="216"/>
        <v/>
      </c>
      <c r="C173" s="86" t="str">
        <f t="shared" si="217"/>
        <v/>
      </c>
      <c r="D173" s="356" t="str">
        <f t="shared" si="218"/>
        <v>Bajuwaren München 1</v>
      </c>
      <c r="E173" s="357" t="str">
        <f t="shared" si="218"/>
        <v/>
      </c>
      <c r="F173" s="356" t="str">
        <f t="shared" si="218"/>
        <v>Schanzer Ingolstadt 1</v>
      </c>
      <c r="G173" s="357" t="str">
        <f t="shared" si="218"/>
        <v/>
      </c>
      <c r="H173" s="356" t="str">
        <f t="shared" si="218"/>
        <v>BC Comet Nürnberg</v>
      </c>
      <c r="I173" s="357" t="str">
        <f t="shared" si="218"/>
        <v/>
      </c>
      <c r="J173" s="356" t="str">
        <f t="shared" si="218"/>
        <v>BC EMAX Unterföhring 2</v>
      </c>
      <c r="K173" s="357" t="str">
        <f t="shared" si="218"/>
        <v/>
      </c>
      <c r="L173" s="356" t="str">
        <f t="shared" si="218"/>
        <v>SG DJK Rimpar</v>
      </c>
      <c r="M173" s="357" t="str">
        <f t="shared" si="218"/>
        <v/>
      </c>
      <c r="N173" s="356" t="str">
        <f t="shared" si="219"/>
        <v>BK München 3</v>
      </c>
      <c r="O173" s="357" t="str">
        <f t="shared" si="219"/>
        <v/>
      </c>
      <c r="P173" s="356" t="str">
        <f t="shared" si="219"/>
        <v>RW Lichtenhof Stein 1</v>
      </c>
      <c r="Q173" s="357" t="str">
        <f t="shared" si="219"/>
        <v/>
      </c>
      <c r="R173" s="356" t="str">
        <f t="shared" si="219"/>
        <v>Bowlinghaus Bamberg 1</v>
      </c>
      <c r="S173" s="357" t="str">
        <f t="shared" si="219"/>
        <v/>
      </c>
      <c r="T173" s="356" t="str">
        <f t="shared" si="219"/>
        <v>High Roller Rosenheim 1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Bajuwaren München 1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BC Comet Nürnberg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Bowlinghaus Bamberg 1</v>
      </c>
      <c r="AR173" s="357"/>
      <c r="AS173" s="356" t="str">
        <f>VLOOKUP(AS172,Schlüssel!$A$5:$K$14,2)</f>
        <v>High Roller Rosenheim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5" customHeight="1" x14ac:dyDescent="0.2">
      <c r="B175" s="372" t="str">
        <f t="shared" si="216"/>
        <v>Spieler 1</v>
      </c>
      <c r="C175" s="373" t="str">
        <f t="shared" si="217"/>
        <v/>
      </c>
      <c r="D175" s="360">
        <f>IF(AC175=301,"",AC175)</f>
        <v>277</v>
      </c>
      <c r="E175" s="360" t="str">
        <f>IF(AD175=0,"",AD175)</f>
        <v/>
      </c>
      <c r="F175" s="360">
        <f>IF(AE175=301,"",AE175)</f>
        <v>145</v>
      </c>
      <c r="G175" s="360" t="str">
        <f>IF(AF175=0,"",AF175)</f>
        <v/>
      </c>
      <c r="H175" s="360">
        <f>IF(AG175=301,"",AG175)</f>
        <v>214</v>
      </c>
      <c r="I175" s="360" t="str">
        <f>IF(AH175=0,"",AH175)</f>
        <v/>
      </c>
      <c r="J175" s="360">
        <f>IF(AI175=301,"",AI175)</f>
        <v>195</v>
      </c>
      <c r="K175" s="360" t="str">
        <f>IF(AJ175=0,"",AJ175)</f>
        <v/>
      </c>
      <c r="L175" s="360">
        <f>IF(AK175=301,"",AK175)</f>
        <v>234</v>
      </c>
      <c r="M175" s="360" t="str">
        <f>IF(AL175=0,"",AL175)</f>
        <v/>
      </c>
      <c r="N175" s="360">
        <f>IF(AM175=301,"",AM175)</f>
        <v>224</v>
      </c>
      <c r="O175" s="360" t="str">
        <f>IF(AN175=0,"",AN175)</f>
        <v/>
      </c>
      <c r="P175" s="360">
        <f>IF(AO175=301,"",AO175)</f>
        <v>174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135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277</v>
      </c>
      <c r="AD175" s="367"/>
      <c r="AE175" s="366">
        <f>ABS(INDEX(AE:AE,MATCH(AE172,$AA:$AA,0)+5)+INDEX(AE:AE,MATCH(AE172,$AA:$AA,0)+6)+INDEX(AE:AE,MATCH(AE172,$AA:$AA,0)+7))</f>
        <v>145</v>
      </c>
      <c r="AF175" s="367"/>
      <c r="AG175" s="366">
        <f>ABS(INDEX(AG:AG,MATCH(AG172,$AA:$AA,0)+5)+INDEX(AG:AG,MATCH(AG172,$AA:$AA,0)+6)+INDEX(AG:AG,MATCH(AG172,$AA:$AA,0)+7))</f>
        <v>214</v>
      </c>
      <c r="AH175" s="367"/>
      <c r="AI175" s="366">
        <f>ABS(INDEX(AI:AI,MATCH(AI172,$AA:$AA,0)+5)+INDEX(AI:AI,MATCH(AI172,$AA:$AA,0)+6)+INDEX(AI:AI,MATCH(AI172,$AA:$AA,0)+7))</f>
        <v>195</v>
      </c>
      <c r="AJ175" s="367"/>
      <c r="AK175" s="366">
        <f>ABS(INDEX(AK:AK,MATCH(AK172,$AA:$AA,0)+5)+INDEX(AK:AK,MATCH(AK172,$AA:$AA,0)+6)+INDEX(AK:AK,MATCH(AK172,$AA:$AA,0)+7))</f>
        <v>234</v>
      </c>
      <c r="AL175" s="367"/>
      <c r="AM175" s="366">
        <f>ABS(INDEX(AM:AM,MATCH(AM172,$AA:$AA,0)+5)+INDEX(AM:AM,MATCH(AM172,$AA:$AA,0)+6)+INDEX(AM:AM,MATCH(AM172,$AA:$AA,0)+7))</f>
        <v>224</v>
      </c>
      <c r="AN175" s="367"/>
      <c r="AO175" s="366">
        <f>ABS(INDEX(AO:AO,MATCH(AO172,$AA:$AA,0)+5)+INDEX(AO:AO,MATCH(AO172,$AA:$AA,0)+6)+INDEX(AO:AO,MATCH(AO172,$AA:$AA,0)+7))</f>
        <v>174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135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5" customHeight="1" x14ac:dyDescent="0.2">
      <c r="B176" s="372" t="str">
        <f t="shared" si="216"/>
        <v>Spieler 2</v>
      </c>
      <c r="C176" s="373" t="str">
        <f t="shared" si="217"/>
        <v/>
      </c>
      <c r="D176" s="360">
        <f>IF(AC176=301,"",AC176)</f>
        <v>185</v>
      </c>
      <c r="E176" s="360" t="str">
        <f>IF(AD176=0,"",AD176)</f>
        <v/>
      </c>
      <c r="F176" s="360">
        <f>IF(AE176=301,"",AE176)</f>
        <v>138</v>
      </c>
      <c r="G176" s="360" t="str">
        <f>IF(AF176=0,"",AF176)</f>
        <v/>
      </c>
      <c r="H176" s="360">
        <f>IF(AG176=301,"",AG176)</f>
        <v>258</v>
      </c>
      <c r="I176" s="360" t="str">
        <f>IF(AH176=0,"",AH176)</f>
        <v/>
      </c>
      <c r="J176" s="360">
        <f>IF(AI176=301,"",AI176)</f>
        <v>194</v>
      </c>
      <c r="K176" s="360" t="str">
        <f>IF(AJ176=0,"",AJ176)</f>
        <v/>
      </c>
      <c r="L176" s="360">
        <f>IF(AK176=301,"",AK176)</f>
        <v>162</v>
      </c>
      <c r="M176" s="360" t="str">
        <f>IF(AL176=0,"",AL176)</f>
        <v/>
      </c>
      <c r="N176" s="360">
        <f>IF(AM176=301,"",AM176)</f>
        <v>211</v>
      </c>
      <c r="O176" s="360" t="str">
        <f>IF(AN176=0,"",AN176)</f>
        <v/>
      </c>
      <c r="P176" s="360">
        <f>IF(AO176=301,"",AO176)</f>
        <v>167</v>
      </c>
      <c r="Q176" s="360" t="str">
        <f>IF(AP176=0,"",AP176)</f>
        <v/>
      </c>
      <c r="R176" s="360">
        <f>IF(AQ176=301,"",AQ176)</f>
        <v>189</v>
      </c>
      <c r="S176" s="360" t="str">
        <f>IF(AR176=0,"",AR176)</f>
        <v/>
      </c>
      <c r="T176" s="360">
        <f>IF(AS176=301,"",AS176)</f>
        <v>204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185</v>
      </c>
      <c r="AD176" s="365"/>
      <c r="AE176" s="364">
        <f>ABS(INDEX(AE:AE,MATCH(AE172,$AA:$AA,0)+8)+INDEX(AE:AE,MATCH(AE172,$AA:$AA,0)+9)+INDEX(AE:AE,MATCH(AE172,$AA:$AA,0)+10))</f>
        <v>138</v>
      </c>
      <c r="AF176" s="365"/>
      <c r="AG176" s="364">
        <f>ABS(INDEX(AG:AG,MATCH(AG172,$AA:$AA,0)+8)+INDEX(AG:AG,MATCH(AG172,$AA:$AA,0)+9)+INDEX(AG:AG,MATCH(AG172,$AA:$AA,0)+10))</f>
        <v>258</v>
      </c>
      <c r="AH176" s="365"/>
      <c r="AI176" s="364">
        <f>ABS(INDEX(AI:AI,MATCH(AI172,$AA:$AA,0)+8)+INDEX(AI:AI,MATCH(AI172,$AA:$AA,0)+9)+INDEX(AI:AI,MATCH(AI172,$AA:$AA,0)+10))</f>
        <v>194</v>
      </c>
      <c r="AJ176" s="365"/>
      <c r="AK176" s="364">
        <f>ABS(INDEX(AK:AK,MATCH(AK172,$AA:$AA,0)+8)+INDEX(AK:AK,MATCH(AK172,$AA:$AA,0)+9)+INDEX(AK:AK,MATCH(AK172,$AA:$AA,0)+10))</f>
        <v>162</v>
      </c>
      <c r="AL176" s="365"/>
      <c r="AM176" s="364">
        <f>ABS(INDEX(AM:AM,MATCH(AM172,$AA:$AA,0)+8)+INDEX(AM:AM,MATCH(AM172,$AA:$AA,0)+9)+INDEX(AM:AM,MATCH(AM172,$AA:$AA,0)+10))</f>
        <v>211</v>
      </c>
      <c r="AN176" s="365"/>
      <c r="AO176" s="364">
        <f>ABS(INDEX(AO:AO,MATCH(AO172,$AA:$AA,0)+8)+INDEX(AO:AO,MATCH(AO172,$AA:$AA,0)+9)+INDEX(AO:AO,MATCH(AO172,$AA:$AA,0)+10))</f>
        <v>167</v>
      </c>
      <c r="AP176" s="365"/>
      <c r="AQ176" s="364">
        <f>ABS(INDEX(AQ:AQ,MATCH(AQ172,$AA:$AA,0)+8)+INDEX(AQ:AQ,MATCH(AQ172,$AA:$AA,0)+9)+INDEX(AQ:AQ,MATCH(AQ172,$AA:$AA,0)+10))</f>
        <v>189</v>
      </c>
      <c r="AR176" s="365"/>
      <c r="AS176" s="364">
        <f>ABS(INDEX(AS:AS,MATCH(AS172,$AA:$AA,0)+8)+INDEX(AS:AS,MATCH(AS172,$AA:$AA,0)+9)+INDEX(AS:AS,MATCH(AS172,$AA:$AA,0)+10))</f>
        <v>204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5" customHeight="1" x14ac:dyDescent="0.2">
      <c r="B177" s="372" t="str">
        <f t="shared" si="216"/>
        <v>Spieler 3</v>
      </c>
      <c r="C177" s="373" t="str">
        <f t="shared" si="217"/>
        <v/>
      </c>
      <c r="D177" s="360">
        <f>IF(AC177=301,"",AC177)</f>
        <v>246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225</v>
      </c>
      <c r="I177" s="360" t="str">
        <f>IF(AH177=0,"",AH177)</f>
        <v/>
      </c>
      <c r="J177" s="360">
        <f>IF(AI177=301,"",AI177)</f>
        <v>203</v>
      </c>
      <c r="K177" s="360" t="str">
        <f>IF(AJ177=0,"",AJ177)</f>
        <v/>
      </c>
      <c r="L177" s="360">
        <f>IF(AK177=301,"",AK177)</f>
        <v>198</v>
      </c>
      <c r="M177" s="360" t="str">
        <f>IF(AL177=0,"",AL177)</f>
        <v/>
      </c>
      <c r="N177" s="360">
        <f>IF(AM177=301,"",AM177)</f>
        <v>196</v>
      </c>
      <c r="O177" s="360" t="str">
        <f>IF(AN177=0,"",AN177)</f>
        <v/>
      </c>
      <c r="P177" s="360">
        <f>IF(AO177=301,"",AO177)</f>
        <v>178</v>
      </c>
      <c r="Q177" s="360" t="str">
        <f>IF(AP177=0,"",AP177)</f>
        <v/>
      </c>
      <c r="R177" s="360">
        <f>IF(AQ177=301,"",AQ177)</f>
        <v>219</v>
      </c>
      <c r="S177" s="360" t="str">
        <f>IF(AR177=0,"",AR177)</f>
        <v/>
      </c>
      <c r="T177" s="360">
        <f>IF(AS177=301,"",AS177)</f>
        <v>200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246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225</v>
      </c>
      <c r="AH177" s="365"/>
      <c r="AI177" s="364">
        <f>ABS(INDEX(AI:AI,MATCH(AI172,$AA:$AA,0)+11)+INDEX(AI:AI,MATCH(AI172,$AA:$AA,0)+12)+INDEX(AI:AI,MATCH(AI172,$AA:$AA,0)+13))</f>
        <v>203</v>
      </c>
      <c r="AJ177" s="365"/>
      <c r="AK177" s="364">
        <f>ABS(INDEX(AK:AK,MATCH(AK172,$AA:$AA,0)+11)+INDEX(AK:AK,MATCH(AK172,$AA:$AA,0)+12)+INDEX(AK:AK,MATCH(AK172,$AA:$AA,0)+13))</f>
        <v>198</v>
      </c>
      <c r="AL177" s="365"/>
      <c r="AM177" s="364">
        <f>ABS(INDEX(AM:AM,MATCH(AM172,$AA:$AA,0)+11)+INDEX(AM:AM,MATCH(AM172,$AA:$AA,0)+12)+INDEX(AM:AM,MATCH(AM172,$AA:$AA,0)+13))</f>
        <v>196</v>
      </c>
      <c r="AN177" s="365"/>
      <c r="AO177" s="364">
        <f>ABS(INDEX(AO:AO,MATCH(AO172,$AA:$AA,0)+11)+INDEX(AO:AO,MATCH(AO172,$AA:$AA,0)+12)+INDEX(AO:AO,MATCH(AO172,$AA:$AA,0)+13))</f>
        <v>178</v>
      </c>
      <c r="AP177" s="365"/>
      <c r="AQ177" s="364">
        <f>ABS(INDEX(AQ:AQ,MATCH(AQ172,$AA:$AA,0)+11)+INDEX(AQ:AQ,MATCH(AQ172,$AA:$AA,0)+12)+INDEX(AQ:AQ,MATCH(AQ172,$AA:$AA,0)+13))</f>
        <v>219</v>
      </c>
      <c r="AR177" s="365"/>
      <c r="AS177" s="364">
        <f>ABS(INDEX(AS:AS,MATCH(AS172,$AA:$AA,0)+11)+INDEX(AS:AS,MATCH(AS172,$AA:$AA,0)+12)+INDEX(AS:AS,MATCH(AS172,$AA:$AA,0)+13))</f>
        <v>200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5" customHeight="1" x14ac:dyDescent="0.2">
      <c r="B178" s="372" t="str">
        <f t="shared" si="216"/>
        <v>Spieler 4</v>
      </c>
      <c r="C178" s="373" t="str">
        <f t="shared" si="217"/>
        <v/>
      </c>
      <c r="D178" s="360">
        <f>IF(AC178=301,"",AC178)</f>
        <v>204</v>
      </c>
      <c r="E178" s="360" t="str">
        <f>IF(AD178=0,"",AD178)</f>
        <v/>
      </c>
      <c r="F178" s="360">
        <f>IF(AE178=301,"",AE178)</f>
        <v>166</v>
      </c>
      <c r="G178" s="360" t="str">
        <f>IF(AF178=0,"",AF178)</f>
        <v/>
      </c>
      <c r="H178" s="360">
        <f>IF(AG178=301,"",AG178)</f>
        <v>182</v>
      </c>
      <c r="I178" s="360" t="str">
        <f>IF(AH178=0,"",AH178)</f>
        <v/>
      </c>
      <c r="J178" s="360">
        <f>IF(AI178=301,"",AI178)</f>
        <v>172</v>
      </c>
      <c r="K178" s="360" t="str">
        <f>IF(AJ178=0,"",AJ178)</f>
        <v/>
      </c>
      <c r="L178" s="360">
        <f>IF(AK178=301,"",AK178)</f>
        <v>223</v>
      </c>
      <c r="M178" s="360" t="str">
        <f>IF(AL178=0,"",AL178)</f>
        <v/>
      </c>
      <c r="N178" s="360">
        <f>IF(AM178=301,"",AM178)</f>
        <v>230</v>
      </c>
      <c r="O178" s="360" t="str">
        <f>IF(AN178=0,"",AN178)</f>
        <v/>
      </c>
      <c r="P178" s="360">
        <f>IF(AO178=301,"",AO178)</f>
        <v>252</v>
      </c>
      <c r="Q178" s="360" t="str">
        <f>IF(AP178=0,"",AP178)</f>
        <v/>
      </c>
      <c r="R178" s="360">
        <f>IF(AQ178=301,"",AQ178)</f>
        <v>212</v>
      </c>
      <c r="S178" s="360" t="str">
        <f>IF(AR178=0,"",AR178)</f>
        <v/>
      </c>
      <c r="T178" s="360">
        <f>IF(AS178=301,"",AS178)</f>
        <v>216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204</v>
      </c>
      <c r="AD178" s="365"/>
      <c r="AE178" s="364">
        <f>ABS(INDEX(AE:AE,MATCH(AE172,$AA:$AA,0)+14)+INDEX(AE:AE,MATCH(AE172,$AA:$AA,0)+15)+INDEX(AE:AE,MATCH(AE172,$AA:$AA,0)+16))</f>
        <v>166</v>
      </c>
      <c r="AF178" s="365"/>
      <c r="AG178" s="364">
        <f>ABS(INDEX(AG:AG,MATCH(AG172,$AA:$AA,0)+14)+INDEX(AG:AG,MATCH(AG172,$AA:$AA,0)+15)+INDEX(AG:AG,MATCH(AG172,$AA:$AA,0)+16))</f>
        <v>182</v>
      </c>
      <c r="AH178" s="365"/>
      <c r="AI178" s="364">
        <f>ABS(INDEX(AI:AI,MATCH(AI172,$AA:$AA,0)+14)+INDEX(AI:AI,MATCH(AI172,$AA:$AA,0)+15)+INDEX(AI:AI,MATCH(AI172,$AA:$AA,0)+16))</f>
        <v>172</v>
      </c>
      <c r="AJ178" s="365"/>
      <c r="AK178" s="364">
        <f>ABS(INDEX(AK:AK,MATCH(AK172,$AA:$AA,0)+14)+INDEX(AK:AK,MATCH(AK172,$AA:$AA,0)+15)+INDEX(AK:AK,MATCH(AK172,$AA:$AA,0)+16))</f>
        <v>223</v>
      </c>
      <c r="AL178" s="365"/>
      <c r="AM178" s="364">
        <f>ABS(INDEX(AM:AM,MATCH(AM172,$AA:$AA,0)+14)+INDEX(AM:AM,MATCH(AM172,$AA:$AA,0)+15)+INDEX(AM:AM,MATCH(AM172,$AA:$AA,0)+16))</f>
        <v>230</v>
      </c>
      <c r="AN178" s="365"/>
      <c r="AO178" s="364">
        <f>ABS(INDEX(AO:AO,MATCH(AO172,$AA:$AA,0)+14)+INDEX(AO:AO,MATCH(AO172,$AA:$AA,0)+15)+INDEX(AO:AO,MATCH(AO172,$AA:$AA,0)+16))</f>
        <v>252</v>
      </c>
      <c r="AP178" s="365"/>
      <c r="AQ178" s="364">
        <f>ABS(INDEX(AQ:AQ,MATCH(AQ172,$AA:$AA,0)+14)+INDEX(AQ:AQ,MATCH(AQ172,$AA:$AA,0)+15)+INDEX(AQ:AQ,MATCH(AQ172,$AA:$AA,0)+16))</f>
        <v>212</v>
      </c>
      <c r="AR178" s="365"/>
      <c r="AS178" s="364">
        <f>ABS(INDEX(AS:AS,MATCH(AS172,$AA:$AA,0)+14)+INDEX(AS:AS,MATCH(AS172,$AA:$AA,0)+15)+INDEX(AS:AS,MATCH(AS172,$AA:$AA,0)+16))</f>
        <v>216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5" customHeight="1" x14ac:dyDescent="0.2">
      <c r="B179" s="344" t="str">
        <f t="shared" si="216"/>
        <v>Gesamt</v>
      </c>
      <c r="C179" s="345" t="str">
        <f t="shared" si="217"/>
        <v/>
      </c>
      <c r="D179" s="363">
        <f>IF(AC179=1505,"",AC179)</f>
        <v>912</v>
      </c>
      <c r="E179" s="363" t="str">
        <f>IF(AD179=0,"",AD179)</f>
        <v/>
      </c>
      <c r="F179" s="363">
        <f>IF(AE179=1505,"",AE179)</f>
        <v>625</v>
      </c>
      <c r="G179" s="363" t="str">
        <f>IF(AF179=0,"",AF179)</f>
        <v/>
      </c>
      <c r="H179" s="363">
        <f>IF(AG179=1505,"",AG179)</f>
        <v>879</v>
      </c>
      <c r="I179" s="363" t="str">
        <f>IF(AH179=0,"",AH179)</f>
        <v/>
      </c>
      <c r="J179" s="363">
        <f>IF(AI179=1505,"",AI179)</f>
        <v>764</v>
      </c>
      <c r="K179" s="363" t="str">
        <f>IF(AJ179=0,"",AJ179)</f>
        <v/>
      </c>
      <c r="L179" s="363">
        <f>IF(AK179=1505,"",AK179)</f>
        <v>817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771</v>
      </c>
      <c r="Q179" s="363" t="str">
        <f>IF(AP179=0,"",AP179)</f>
        <v/>
      </c>
      <c r="R179" s="363">
        <f>IF(AQ179=1505,"",AQ179)</f>
        <v>792</v>
      </c>
      <c r="S179" s="363" t="str">
        <f>IF(AR179=0,"",AR179)</f>
        <v/>
      </c>
      <c r="T179" s="363">
        <f>IF(AS179=1505,"",AS179)</f>
        <v>755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912</v>
      </c>
      <c r="AD179" s="345"/>
      <c r="AE179" s="344">
        <f>SUM(AE175:AE178)</f>
        <v>625</v>
      </c>
      <c r="AF179" s="345"/>
      <c r="AG179" s="344">
        <f>SUM(AG175:AG178)</f>
        <v>879</v>
      </c>
      <c r="AH179" s="345"/>
      <c r="AI179" s="344">
        <f>SUM(AI175:AI178)</f>
        <v>764</v>
      </c>
      <c r="AJ179" s="345"/>
      <c r="AK179" s="344">
        <f>SUM(AK175:AK178)</f>
        <v>817</v>
      </c>
      <c r="AL179" s="345"/>
      <c r="AM179" s="344">
        <f>SUM(AM175:AM178)</f>
        <v>861</v>
      </c>
      <c r="AN179" s="345"/>
      <c r="AO179" s="344">
        <f>SUM(AO175:AO178)</f>
        <v>771</v>
      </c>
      <c r="AP179" s="345"/>
      <c r="AQ179" s="344">
        <f>SUM(AQ175:AQ178)</f>
        <v>792</v>
      </c>
      <c r="AR179" s="345"/>
      <c r="AS179" s="344">
        <f>SUM(AS175:AS178)</f>
        <v>755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3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25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2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25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">
      <c r="A187" s="374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6">
        <f>IF(AD187="","",AD187)</f>
        <v>0</v>
      </c>
      <c r="F187" s="75">
        <f t="shared" ref="F187:F200" si="220">IF(AE187=0,"",AE187)</f>
        <v>145</v>
      </c>
      <c r="G187" s="346">
        <f>IF(AF187="","",AF187)</f>
        <v>0</v>
      </c>
      <c r="H187" s="75">
        <f t="shared" ref="H187:H200" si="221">IF(AG187=0,"",AG187)</f>
        <v>148</v>
      </c>
      <c r="I187" s="346">
        <f>IF(AH187="","",AH187)</f>
        <v>0</v>
      </c>
      <c r="J187" s="75">
        <f t="shared" ref="J187:J200" si="222">IF(AI187=0,"",AI187)</f>
        <v>163</v>
      </c>
      <c r="K187" s="346">
        <f>IF(AJ187="","",AJ187)</f>
        <v>0</v>
      </c>
      <c r="L187" s="75">
        <f t="shared" ref="L187:L200" si="223">IF(AK187=0,"",AK187)</f>
        <v>125</v>
      </c>
      <c r="M187" s="346">
        <f>IF(AL187="","",AL187)</f>
        <v>0</v>
      </c>
      <c r="N187" s="75">
        <f>IF(AM187=0,"",AM187)</f>
        <v>191</v>
      </c>
      <c r="O187" s="346">
        <f>IF(AN187="","",AN187)</f>
        <v>0</v>
      </c>
      <c r="P187" s="75">
        <f t="shared" ref="P187:P200" si="224">IF(AO187=0,"",AO187)</f>
        <v>166</v>
      </c>
      <c r="Q187" s="346">
        <f>IF(AP187="","",AP187)</f>
        <v>0</v>
      </c>
      <c r="R187" s="75">
        <f t="shared" ref="R187:R200" si="225">IF(AQ187=0,"",AQ187)</f>
        <v>168</v>
      </c>
      <c r="S187" s="346">
        <f>IF(AR187="","",AR187)</f>
        <v>0</v>
      </c>
      <c r="T187" s="75">
        <f t="shared" ref="T187:T200" si="226">IF(AS187=0,"",AS187)</f>
        <v>159</v>
      </c>
      <c r="U187" s="346">
        <f>IF(AT187="","",AT187)</f>
        <v>0</v>
      </c>
      <c r="V187" s="75">
        <f t="shared" ref="V187:V200" si="227">IF(AU187=0,"",AU187)</f>
        <v>1434</v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25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">
      <c r="A190" s="374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6">
        <f>IF(AD190="","",AD190)</f>
        <v>0</v>
      </c>
      <c r="F190" s="75">
        <f t="shared" si="220"/>
        <v>138</v>
      </c>
      <c r="G190" s="346">
        <f>IF(AF190="","",AF190)</f>
        <v>0</v>
      </c>
      <c r="H190" s="75">
        <f t="shared" si="221"/>
        <v>138</v>
      </c>
      <c r="I190" s="346">
        <f>IF(AH190="","",AH190)</f>
        <v>0</v>
      </c>
      <c r="J190" s="75">
        <f t="shared" si="222"/>
        <v>156</v>
      </c>
      <c r="K190" s="346">
        <f>IF(AJ190="","",AJ190)</f>
        <v>0</v>
      </c>
      <c r="L190" s="75">
        <f t="shared" si="223"/>
        <v>185</v>
      </c>
      <c r="M190" s="346">
        <f>IF(AL190="","",AL190)</f>
        <v>1</v>
      </c>
      <c r="N190" s="75">
        <f t="shared" si="242"/>
        <v>193</v>
      </c>
      <c r="O190" s="346">
        <f>IF(AN190="","",AN190)</f>
        <v>0</v>
      </c>
      <c r="P190" s="75">
        <f t="shared" si="224"/>
        <v>170</v>
      </c>
      <c r="Q190" s="346">
        <f>IF(AP190="","",AP190)</f>
        <v>0</v>
      </c>
      <c r="R190" s="75">
        <f t="shared" si="225"/>
        <v>169</v>
      </c>
      <c r="S190" s="346">
        <f>IF(AR190="","",AR190)</f>
        <v>1</v>
      </c>
      <c r="T190" s="75">
        <f t="shared" si="226"/>
        <v>201</v>
      </c>
      <c r="U190" s="346">
        <f>IF(AT190="","",AT190)</f>
        <v>1</v>
      </c>
      <c r="V190" s="75">
        <f t="shared" si="227"/>
        <v>1551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25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">
      <c r="A193" s="374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6">
        <f>IF(AD193="","",AD193)</f>
        <v>1</v>
      </c>
      <c r="F193" s="75">
        <f t="shared" si="220"/>
        <v>176</v>
      </c>
      <c r="G193" s="346">
        <f>IF(AF193="","",AF193)</f>
        <v>1</v>
      </c>
      <c r="H193" s="75">
        <f t="shared" si="221"/>
        <v>168</v>
      </c>
      <c r="I193" s="346">
        <f>IF(AH193="","",AH193)</f>
        <v>1</v>
      </c>
      <c r="J193" s="75">
        <f t="shared" si="222"/>
        <v>177</v>
      </c>
      <c r="K193" s="346">
        <f>IF(AJ193="","",AJ193)</f>
        <v>0</v>
      </c>
      <c r="L193" s="75">
        <f t="shared" si="223"/>
        <v>200</v>
      </c>
      <c r="M193" s="346">
        <f>IF(AL193="","",AL193)</f>
        <v>0</v>
      </c>
      <c r="N193" s="75">
        <f t="shared" si="242"/>
        <v>214</v>
      </c>
      <c r="O193" s="346">
        <f>IF(AN193="","",AN193)</f>
        <v>1</v>
      </c>
      <c r="P193" s="75">
        <f t="shared" si="224"/>
        <v>183</v>
      </c>
      <c r="Q193" s="346">
        <f>IF(AP193="","",AP193)</f>
        <v>1</v>
      </c>
      <c r="R193" s="75">
        <f t="shared" si="225"/>
        <v>169</v>
      </c>
      <c r="S193" s="346">
        <f>IF(AR193="","",AR193)</f>
        <v>1</v>
      </c>
      <c r="T193" s="75">
        <f t="shared" si="226"/>
        <v>273</v>
      </c>
      <c r="U193" s="346">
        <f>IF(AT193="","",AT193)</f>
        <v>1</v>
      </c>
      <c r="V193" s="75">
        <f t="shared" si="227"/>
        <v>1741</v>
      </c>
      <c r="W193" s="346">
        <f>IF(AV193="","",AV193)</f>
        <v>7</v>
      </c>
      <c r="Z193" s="349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25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">
      <c r="A196" s="374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6">
        <f>IF(AD196="","",AD196)</f>
        <v>0</v>
      </c>
      <c r="F196" s="75">
        <f t="shared" si="220"/>
        <v>166</v>
      </c>
      <c r="G196" s="346">
        <f>IF(AF196="","",AF196)</f>
        <v>0</v>
      </c>
      <c r="H196" s="75">
        <f t="shared" si="221"/>
        <v>166</v>
      </c>
      <c r="I196" s="346">
        <f>IF(AH196="","",AH196)</f>
        <v>0</v>
      </c>
      <c r="J196" s="75">
        <f t="shared" si="222"/>
        <v>157</v>
      </c>
      <c r="K196" s="346">
        <f>IF(AJ196="","",AJ196)</f>
        <v>0</v>
      </c>
      <c r="L196" s="75">
        <f t="shared" si="223"/>
        <v>170</v>
      </c>
      <c r="M196" s="346">
        <f>IF(AL196="","",AL196)</f>
        <v>0</v>
      </c>
      <c r="N196" s="75">
        <f t="shared" si="242"/>
        <v>182</v>
      </c>
      <c r="O196" s="346">
        <f>IF(AN196="","",AN196)</f>
        <v>0</v>
      </c>
      <c r="P196" s="75">
        <f t="shared" si="224"/>
        <v>189</v>
      </c>
      <c r="Q196" s="346">
        <f>IF(AP196="","",AP196)</f>
        <v>1</v>
      </c>
      <c r="R196" s="75">
        <f t="shared" si="225"/>
        <v>192</v>
      </c>
      <c r="S196" s="346">
        <f>IF(AR196="","",AR196)</f>
        <v>1</v>
      </c>
      <c r="T196" s="75">
        <f t="shared" si="226"/>
        <v>136</v>
      </c>
      <c r="U196" s="346">
        <f>IF(AT196="","",AT196)</f>
        <v>0</v>
      </c>
      <c r="V196" s="75">
        <f t="shared" si="227"/>
        <v>1528</v>
      </c>
      <c r="W196" s="346">
        <f>IF(AV196="","",AV196)</f>
        <v>2</v>
      </c>
      <c r="Z196" s="349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25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25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25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">
      <c r="B203" s="90" t="str">
        <f t="shared" si="253"/>
        <v/>
      </c>
      <c r="C203" s="86" t="str">
        <f t="shared" si="254"/>
        <v/>
      </c>
      <c r="D203" s="356" t="str">
        <f t="shared" si="255"/>
        <v>SG DJK Rimpar</v>
      </c>
      <c r="E203" s="357" t="str">
        <f t="shared" si="255"/>
        <v/>
      </c>
      <c r="F203" s="356" t="str">
        <f t="shared" si="255"/>
        <v>SG Rottendorf 1</v>
      </c>
      <c r="G203" s="357" t="str">
        <f t="shared" si="255"/>
        <v/>
      </c>
      <c r="H203" s="356" t="str">
        <f t="shared" si="255"/>
        <v>High Roller Rosenheim 1</v>
      </c>
      <c r="I203" s="357" t="str">
        <f t="shared" si="255"/>
        <v/>
      </c>
      <c r="J203" s="356" t="str">
        <f t="shared" si="255"/>
        <v>Bajuwaren München 1</v>
      </c>
      <c r="K203" s="357" t="str">
        <f t="shared" si="255"/>
        <v/>
      </c>
      <c r="L203" s="356" t="str">
        <f t="shared" si="255"/>
        <v>RW Lichtenhof Stein 1</v>
      </c>
      <c r="M203" s="357" t="str">
        <f t="shared" si="255"/>
        <v/>
      </c>
      <c r="N203" s="356" t="str">
        <f t="shared" si="256"/>
        <v>BC Comet Nürnberg</v>
      </c>
      <c r="O203" s="357" t="str">
        <f t="shared" si="256"/>
        <v/>
      </c>
      <c r="P203" s="356" t="str">
        <f t="shared" si="256"/>
        <v>Bowlinghaus Bamberg 1</v>
      </c>
      <c r="Q203" s="357" t="str">
        <f t="shared" si="256"/>
        <v/>
      </c>
      <c r="R203" s="356" t="str">
        <f t="shared" si="256"/>
        <v>BC EMAX Unterföhring 2</v>
      </c>
      <c r="S203" s="357" t="str">
        <f t="shared" si="256"/>
        <v/>
      </c>
      <c r="T203" s="356" t="str">
        <f t="shared" si="256"/>
        <v>BK München 3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SG DJK Rimpar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BC Comet Nürnberg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5" customHeight="1" x14ac:dyDescent="0.2">
      <c r="B205" s="372" t="str">
        <f t="shared" si="253"/>
        <v>Spieler 1</v>
      </c>
      <c r="C205" s="373" t="str">
        <f t="shared" si="254"/>
        <v/>
      </c>
      <c r="D205" s="360">
        <f>IF(AC205=301,"",AC205)</f>
        <v>224</v>
      </c>
      <c r="E205" s="360" t="str">
        <f>IF(AD205=0,"",AD205)</f>
        <v/>
      </c>
      <c r="F205" s="360">
        <f>IF(AE205=301,"",AE205)</f>
        <v>179</v>
      </c>
      <c r="G205" s="360" t="str">
        <f>IF(AF205=0,"",AF205)</f>
        <v/>
      </c>
      <c r="H205" s="360">
        <f>IF(AG205=301,"",AG205)</f>
        <v>217</v>
      </c>
      <c r="I205" s="360" t="str">
        <f>IF(AH205=0,"",AH205)</f>
        <v/>
      </c>
      <c r="J205" s="360">
        <f>IF(AI205=301,"",AI205)</f>
        <v>244</v>
      </c>
      <c r="K205" s="360" t="str">
        <f>IF(AJ205=0,"",AJ205)</f>
        <v/>
      </c>
      <c r="L205" s="360">
        <f>IF(AK205=301,"",AK205)</f>
        <v>210</v>
      </c>
      <c r="M205" s="360" t="str">
        <f>IF(AL205=0,"",AL205)</f>
        <v/>
      </c>
      <c r="N205" s="360">
        <f>IF(AM205=301,"",AM205)</f>
        <v>277</v>
      </c>
      <c r="O205" s="360" t="str">
        <f>IF(AN205=0,"",AN205)</f>
        <v/>
      </c>
      <c r="P205" s="360">
        <f>IF(AO205=301,"",AO205)</f>
        <v>171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211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224</v>
      </c>
      <c r="AD205" s="367"/>
      <c r="AE205" s="366">
        <f>ABS(INDEX(AE:AE,MATCH(AE202,$AA:$AA,0)+5)+INDEX(AE:AE,MATCH(AE202,$AA:$AA,0)+6)+INDEX(AE:AE,MATCH(AE202,$AA:$AA,0)+7))</f>
        <v>179</v>
      </c>
      <c r="AF205" s="367"/>
      <c r="AG205" s="366">
        <f>ABS(INDEX(AG:AG,MATCH(AG202,$AA:$AA,0)+5)+INDEX(AG:AG,MATCH(AG202,$AA:$AA,0)+6)+INDEX(AG:AG,MATCH(AG202,$AA:$AA,0)+7))</f>
        <v>217</v>
      </c>
      <c r="AH205" s="367"/>
      <c r="AI205" s="366">
        <f>ABS(INDEX(AI:AI,MATCH(AI202,$AA:$AA,0)+5)+INDEX(AI:AI,MATCH(AI202,$AA:$AA,0)+6)+INDEX(AI:AI,MATCH(AI202,$AA:$AA,0)+7))</f>
        <v>244</v>
      </c>
      <c r="AJ205" s="367"/>
      <c r="AK205" s="366">
        <f>ABS(INDEX(AK:AK,MATCH(AK202,$AA:$AA,0)+5)+INDEX(AK:AK,MATCH(AK202,$AA:$AA,0)+6)+INDEX(AK:AK,MATCH(AK202,$AA:$AA,0)+7))</f>
        <v>210</v>
      </c>
      <c r="AL205" s="367"/>
      <c r="AM205" s="366">
        <f>ABS(INDEX(AM:AM,MATCH(AM202,$AA:$AA,0)+5)+INDEX(AM:AM,MATCH(AM202,$AA:$AA,0)+6)+INDEX(AM:AM,MATCH(AM202,$AA:$AA,0)+7))</f>
        <v>277</v>
      </c>
      <c r="AN205" s="367"/>
      <c r="AO205" s="366">
        <f>ABS(INDEX(AO:AO,MATCH(AO202,$AA:$AA,0)+5)+INDEX(AO:AO,MATCH(AO202,$AA:$AA,0)+6)+INDEX(AO:AO,MATCH(AO202,$AA:$AA,0)+7))</f>
        <v>171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211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5" customHeight="1" x14ac:dyDescent="0.2">
      <c r="B206" s="372" t="str">
        <f t="shared" si="253"/>
        <v>Spieler 2</v>
      </c>
      <c r="C206" s="373" t="str">
        <f t="shared" si="254"/>
        <v/>
      </c>
      <c r="D206" s="360">
        <f>IF(AC206=301,"",AC206)</f>
        <v>244</v>
      </c>
      <c r="E206" s="360" t="str">
        <f>IF(AD206=0,"",AD206)</f>
        <v/>
      </c>
      <c r="F206" s="360">
        <f>IF(AE206=301,"",AE206)</f>
        <v>161</v>
      </c>
      <c r="G206" s="360" t="str">
        <f>IF(AF206=0,"",AF206)</f>
        <v/>
      </c>
      <c r="H206" s="360">
        <f>IF(AG206=301,"",AG206)</f>
        <v>200</v>
      </c>
      <c r="I206" s="360" t="str">
        <f>IF(AH206=0,"",AH206)</f>
        <v/>
      </c>
      <c r="J206" s="360">
        <f>IF(AI206=301,"",AI206)</f>
        <v>230</v>
      </c>
      <c r="K206" s="360" t="str">
        <f>IF(AJ206=0,"",AJ206)</f>
        <v/>
      </c>
      <c r="L206" s="360">
        <f>IF(AK206=301,"",AK206)</f>
        <v>146</v>
      </c>
      <c r="M206" s="360" t="str">
        <f>IF(AL206=0,"",AL206)</f>
        <v/>
      </c>
      <c r="N206" s="360">
        <f>IF(AM206=301,"",AM206)</f>
        <v>207</v>
      </c>
      <c r="O206" s="360" t="str">
        <f>IF(AN206=0,"",AN206)</f>
        <v/>
      </c>
      <c r="P206" s="360">
        <f>IF(AO206=301,"",AO206)</f>
        <v>187</v>
      </c>
      <c r="Q206" s="360" t="str">
        <f>IF(AP206=0,"",AP206)</f>
        <v/>
      </c>
      <c r="R206" s="360">
        <f>IF(AQ206=301,"",AQ206)</f>
        <v>163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244</v>
      </c>
      <c r="AD206" s="365"/>
      <c r="AE206" s="364">
        <f>ABS(INDEX(AE:AE,MATCH(AE202,$AA:$AA,0)+8)+INDEX(AE:AE,MATCH(AE202,$AA:$AA,0)+9)+INDEX(AE:AE,MATCH(AE202,$AA:$AA,0)+10))</f>
        <v>161</v>
      </c>
      <c r="AF206" s="365"/>
      <c r="AG206" s="364">
        <f>ABS(INDEX(AG:AG,MATCH(AG202,$AA:$AA,0)+8)+INDEX(AG:AG,MATCH(AG202,$AA:$AA,0)+9)+INDEX(AG:AG,MATCH(AG202,$AA:$AA,0)+10))</f>
        <v>200</v>
      </c>
      <c r="AH206" s="365"/>
      <c r="AI206" s="364">
        <f>ABS(INDEX(AI:AI,MATCH(AI202,$AA:$AA,0)+8)+INDEX(AI:AI,MATCH(AI202,$AA:$AA,0)+9)+INDEX(AI:AI,MATCH(AI202,$AA:$AA,0)+10))</f>
        <v>230</v>
      </c>
      <c r="AJ206" s="365"/>
      <c r="AK206" s="364">
        <f>ABS(INDEX(AK:AK,MATCH(AK202,$AA:$AA,0)+8)+INDEX(AK:AK,MATCH(AK202,$AA:$AA,0)+9)+INDEX(AK:AK,MATCH(AK202,$AA:$AA,0)+10))</f>
        <v>146</v>
      </c>
      <c r="AL206" s="365"/>
      <c r="AM206" s="364">
        <f>ABS(INDEX(AM:AM,MATCH(AM202,$AA:$AA,0)+8)+INDEX(AM:AM,MATCH(AM202,$AA:$AA,0)+9)+INDEX(AM:AM,MATCH(AM202,$AA:$AA,0)+10))</f>
        <v>207</v>
      </c>
      <c r="AN206" s="365"/>
      <c r="AO206" s="364">
        <f>ABS(INDEX(AO:AO,MATCH(AO202,$AA:$AA,0)+8)+INDEX(AO:AO,MATCH(AO202,$AA:$AA,0)+9)+INDEX(AO:AO,MATCH(AO202,$AA:$AA,0)+10))</f>
        <v>187</v>
      </c>
      <c r="AP206" s="365"/>
      <c r="AQ206" s="364">
        <f>ABS(INDEX(AQ:AQ,MATCH(AQ202,$AA:$AA,0)+8)+INDEX(AQ:AQ,MATCH(AQ202,$AA:$AA,0)+9)+INDEX(AQ:AQ,MATCH(AQ202,$AA:$AA,0)+10))</f>
        <v>163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5" customHeight="1" x14ac:dyDescent="0.2">
      <c r="B207" s="372" t="str">
        <f t="shared" si="253"/>
        <v>Spieler 3</v>
      </c>
      <c r="C207" s="373" t="str">
        <f t="shared" si="254"/>
        <v/>
      </c>
      <c r="D207" s="360">
        <f>IF(AC207=301,"",AC207)</f>
        <v>158</v>
      </c>
      <c r="E207" s="360" t="str">
        <f>IF(AD207=0,"",AD207)</f>
        <v/>
      </c>
      <c r="F207" s="360">
        <f>IF(AE207=301,"",AE207)</f>
        <v>166</v>
      </c>
      <c r="G207" s="360" t="str">
        <f>IF(AF207=0,"",AF207)</f>
        <v/>
      </c>
      <c r="H207" s="360">
        <f>IF(AG207=301,"",AG207)</f>
        <v>159</v>
      </c>
      <c r="I207" s="360" t="str">
        <f>IF(AH207=0,"",AH207)</f>
        <v/>
      </c>
      <c r="J207" s="360">
        <f>IF(AI207=301,"",AI207)</f>
        <v>216</v>
      </c>
      <c r="K207" s="360" t="str">
        <f>IF(AJ207=0,"",AJ207)</f>
        <v/>
      </c>
      <c r="L207" s="360">
        <f>IF(AK207=301,"",AK207)</f>
        <v>236</v>
      </c>
      <c r="M207" s="360" t="str">
        <f>IF(AL207=0,"",AL207)</f>
        <v/>
      </c>
      <c r="N207" s="360">
        <f>IF(AM207=301,"",AM207)</f>
        <v>157</v>
      </c>
      <c r="O207" s="360" t="str">
        <f>IF(AN207=0,"",AN207)</f>
        <v/>
      </c>
      <c r="P207" s="360">
        <f>IF(AO207=301,"",AO207)</f>
        <v>181</v>
      </c>
      <c r="Q207" s="360" t="str">
        <f>IF(AP207=0,"",AP207)</f>
        <v/>
      </c>
      <c r="R207" s="360">
        <f>IF(AQ207=301,"",AQ207)</f>
        <v>156</v>
      </c>
      <c r="S207" s="360" t="str">
        <f>IF(AR207=0,"",AR207)</f>
        <v/>
      </c>
      <c r="T207" s="360">
        <f>IF(AS207=301,"",AS207)</f>
        <v>258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158</v>
      </c>
      <c r="AD207" s="365"/>
      <c r="AE207" s="364">
        <f>ABS(INDEX(AE:AE,MATCH(AE202,$AA:$AA,0)+11)+INDEX(AE:AE,MATCH(AE202,$AA:$AA,0)+12)+INDEX(AE:AE,MATCH(AE202,$AA:$AA,0)+13))</f>
        <v>166</v>
      </c>
      <c r="AF207" s="365"/>
      <c r="AG207" s="364">
        <f>ABS(INDEX(AG:AG,MATCH(AG202,$AA:$AA,0)+11)+INDEX(AG:AG,MATCH(AG202,$AA:$AA,0)+12)+INDEX(AG:AG,MATCH(AG202,$AA:$AA,0)+13))</f>
        <v>159</v>
      </c>
      <c r="AH207" s="365"/>
      <c r="AI207" s="364">
        <f>ABS(INDEX(AI:AI,MATCH(AI202,$AA:$AA,0)+11)+INDEX(AI:AI,MATCH(AI202,$AA:$AA,0)+12)+INDEX(AI:AI,MATCH(AI202,$AA:$AA,0)+13))</f>
        <v>216</v>
      </c>
      <c r="AJ207" s="365"/>
      <c r="AK207" s="364">
        <f>ABS(INDEX(AK:AK,MATCH(AK202,$AA:$AA,0)+11)+INDEX(AK:AK,MATCH(AK202,$AA:$AA,0)+12)+INDEX(AK:AK,MATCH(AK202,$AA:$AA,0)+13))</f>
        <v>236</v>
      </c>
      <c r="AL207" s="365"/>
      <c r="AM207" s="364">
        <f>ABS(INDEX(AM:AM,MATCH(AM202,$AA:$AA,0)+11)+INDEX(AM:AM,MATCH(AM202,$AA:$AA,0)+12)+INDEX(AM:AM,MATCH(AM202,$AA:$AA,0)+13))</f>
        <v>157</v>
      </c>
      <c r="AN207" s="365"/>
      <c r="AO207" s="364">
        <f>ABS(INDEX(AO:AO,MATCH(AO202,$AA:$AA,0)+11)+INDEX(AO:AO,MATCH(AO202,$AA:$AA,0)+12)+INDEX(AO:AO,MATCH(AO202,$AA:$AA,0)+13))</f>
        <v>181</v>
      </c>
      <c r="AP207" s="365"/>
      <c r="AQ207" s="364">
        <f>ABS(INDEX(AQ:AQ,MATCH(AQ202,$AA:$AA,0)+11)+INDEX(AQ:AQ,MATCH(AQ202,$AA:$AA,0)+12)+INDEX(AQ:AQ,MATCH(AQ202,$AA:$AA,0)+13))</f>
        <v>156</v>
      </c>
      <c r="AR207" s="365"/>
      <c r="AS207" s="364">
        <f>ABS(INDEX(AS:AS,MATCH(AS202,$AA:$AA,0)+11)+INDEX(AS:AS,MATCH(AS202,$AA:$AA,0)+12)+INDEX(AS:AS,MATCH(AS202,$AA:$AA,0)+13))</f>
        <v>258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5" customHeight="1" x14ac:dyDescent="0.2">
      <c r="B208" s="372" t="str">
        <f t="shared" si="253"/>
        <v>Spieler 4</v>
      </c>
      <c r="C208" s="373" t="str">
        <f t="shared" si="254"/>
        <v/>
      </c>
      <c r="D208" s="360">
        <f>IF(AC208=301,"",AC208)</f>
        <v>262</v>
      </c>
      <c r="E208" s="360" t="str">
        <f>IF(AD208=0,"",AD208)</f>
        <v/>
      </c>
      <c r="F208" s="360">
        <f>IF(AE208=301,"",AE208)</f>
        <v>194</v>
      </c>
      <c r="G208" s="360" t="str">
        <f>IF(AF208=0,"",AF208)</f>
        <v/>
      </c>
      <c r="H208" s="360">
        <f>IF(AG208=301,"",AG208)</f>
        <v>180</v>
      </c>
      <c r="I208" s="360" t="str">
        <f>IF(AH208=0,"",AH208)</f>
        <v/>
      </c>
      <c r="J208" s="360">
        <f>IF(AI208=301,"",AI208)</f>
        <v>176</v>
      </c>
      <c r="K208" s="360" t="str">
        <f>IF(AJ208=0,"",AJ208)</f>
        <v/>
      </c>
      <c r="L208" s="360">
        <f>IF(AK208=301,"",AK208)</f>
        <v>174</v>
      </c>
      <c r="M208" s="360" t="str">
        <f>IF(AL208=0,"",AL208)</f>
        <v/>
      </c>
      <c r="N208" s="360">
        <f>IF(AM208=301,"",AM208)</f>
        <v>204</v>
      </c>
      <c r="O208" s="360" t="str">
        <f>IF(AN208=0,"",AN208)</f>
        <v/>
      </c>
      <c r="P208" s="360">
        <f>IF(AO208=301,"",AO208)</f>
        <v>175</v>
      </c>
      <c r="Q208" s="360" t="str">
        <f>IF(AP208=0,"",AP208)</f>
        <v/>
      </c>
      <c r="R208" s="360">
        <f>IF(AQ208=301,"",AQ208)</f>
        <v>188</v>
      </c>
      <c r="S208" s="360" t="str">
        <f>IF(AR208=0,"",AR208)</f>
        <v/>
      </c>
      <c r="T208" s="360">
        <f>IF(AS208=301,"",AS208)</f>
        <v>242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262</v>
      </c>
      <c r="AD208" s="365"/>
      <c r="AE208" s="364">
        <f>ABS(INDEX(AE:AE,MATCH(AE202,$AA:$AA,0)+14)+INDEX(AE:AE,MATCH(AE202,$AA:$AA,0)+15)+INDEX(AE:AE,MATCH(AE202,$AA:$AA,0)+16))</f>
        <v>194</v>
      </c>
      <c r="AF208" s="365"/>
      <c r="AG208" s="364">
        <f>ABS(INDEX(AG:AG,MATCH(AG202,$AA:$AA,0)+14)+INDEX(AG:AG,MATCH(AG202,$AA:$AA,0)+15)+INDEX(AG:AG,MATCH(AG202,$AA:$AA,0)+16))</f>
        <v>180</v>
      </c>
      <c r="AH208" s="365"/>
      <c r="AI208" s="364">
        <f>ABS(INDEX(AI:AI,MATCH(AI202,$AA:$AA,0)+14)+INDEX(AI:AI,MATCH(AI202,$AA:$AA,0)+15)+INDEX(AI:AI,MATCH(AI202,$AA:$AA,0)+16))</f>
        <v>176</v>
      </c>
      <c r="AJ208" s="365"/>
      <c r="AK208" s="364">
        <f>ABS(INDEX(AK:AK,MATCH(AK202,$AA:$AA,0)+14)+INDEX(AK:AK,MATCH(AK202,$AA:$AA,0)+15)+INDEX(AK:AK,MATCH(AK202,$AA:$AA,0)+16))</f>
        <v>174</v>
      </c>
      <c r="AL208" s="365"/>
      <c r="AM208" s="364">
        <f>ABS(INDEX(AM:AM,MATCH(AM202,$AA:$AA,0)+14)+INDEX(AM:AM,MATCH(AM202,$AA:$AA,0)+15)+INDEX(AM:AM,MATCH(AM202,$AA:$AA,0)+16))</f>
        <v>204</v>
      </c>
      <c r="AN208" s="365"/>
      <c r="AO208" s="364">
        <f>ABS(INDEX(AO:AO,MATCH(AO202,$AA:$AA,0)+14)+INDEX(AO:AO,MATCH(AO202,$AA:$AA,0)+15)+INDEX(AO:AO,MATCH(AO202,$AA:$AA,0)+16))</f>
        <v>175</v>
      </c>
      <c r="AP208" s="365"/>
      <c r="AQ208" s="364">
        <f>ABS(INDEX(AQ:AQ,MATCH(AQ202,$AA:$AA,0)+14)+INDEX(AQ:AQ,MATCH(AQ202,$AA:$AA,0)+15)+INDEX(AQ:AQ,MATCH(AQ202,$AA:$AA,0)+16))</f>
        <v>188</v>
      </c>
      <c r="AR208" s="365"/>
      <c r="AS208" s="364">
        <f>ABS(INDEX(AS:AS,MATCH(AS202,$AA:$AA,0)+14)+INDEX(AS:AS,MATCH(AS202,$AA:$AA,0)+15)+INDEX(AS:AS,MATCH(AS202,$AA:$AA,0)+16))</f>
        <v>242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5" customHeight="1" x14ac:dyDescent="0.2">
      <c r="B209" s="344" t="str">
        <f t="shared" si="253"/>
        <v>Gesamt</v>
      </c>
      <c r="C209" s="345" t="str">
        <f t="shared" si="254"/>
        <v/>
      </c>
      <c r="D209" s="363">
        <f>IF(AC209=1505,"",AC209)</f>
        <v>888</v>
      </c>
      <c r="E209" s="363" t="str">
        <f>IF(AD209=0,"",AD209)</f>
        <v/>
      </c>
      <c r="F209" s="363">
        <f>IF(AE209=1505,"",AE209)</f>
        <v>700</v>
      </c>
      <c r="G209" s="363" t="str">
        <f>IF(AF209=0,"",AF209)</f>
        <v/>
      </c>
      <c r="H209" s="363">
        <f>IF(AG209=1505,"",AG209)</f>
        <v>756</v>
      </c>
      <c r="I209" s="363" t="str">
        <f>IF(AH209=0,"",AH209)</f>
        <v/>
      </c>
      <c r="J209" s="363">
        <f>IF(AI209=1505,"",AI209)</f>
        <v>866</v>
      </c>
      <c r="K209" s="363" t="str">
        <f>IF(AJ209=0,"",AJ209)</f>
        <v/>
      </c>
      <c r="L209" s="363">
        <f>IF(AK209=1505,"",AK209)</f>
        <v>766</v>
      </c>
      <c r="M209" s="363" t="str">
        <f>IF(AL209=0,"",AL209)</f>
        <v/>
      </c>
      <c r="N209" s="363">
        <f>IF(AM209=1505,"",AM209)</f>
        <v>845</v>
      </c>
      <c r="O209" s="363" t="str">
        <f>IF(AN209=0,"",AN209)</f>
        <v/>
      </c>
      <c r="P209" s="363">
        <f>IF(AO209=1505,"",AO209)</f>
        <v>714</v>
      </c>
      <c r="Q209" s="363" t="str">
        <f>IF(AP209=0,"",AP209)</f>
        <v/>
      </c>
      <c r="R209" s="363">
        <f>IF(AQ209=1505,"",AQ209)</f>
        <v>689</v>
      </c>
      <c r="S209" s="363" t="str">
        <f>IF(AR209=0,"",AR209)</f>
        <v/>
      </c>
      <c r="T209" s="363">
        <f>IF(AS209=1505,"",AS209)</f>
        <v>894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888</v>
      </c>
      <c r="AD209" s="345"/>
      <c r="AE209" s="344">
        <f>SUM(AE205:AE208)</f>
        <v>700</v>
      </c>
      <c r="AF209" s="345"/>
      <c r="AG209" s="344">
        <f>SUM(AG205:AG208)</f>
        <v>756</v>
      </c>
      <c r="AH209" s="345"/>
      <c r="AI209" s="344">
        <f>SUM(AI205:AI208)</f>
        <v>866</v>
      </c>
      <c r="AJ209" s="345"/>
      <c r="AK209" s="344">
        <f>SUM(AK205:AK208)</f>
        <v>766</v>
      </c>
      <c r="AL209" s="345"/>
      <c r="AM209" s="344">
        <f>SUM(AM205:AM208)</f>
        <v>845</v>
      </c>
      <c r="AN209" s="345"/>
      <c r="AO209" s="344">
        <f>SUM(AO205:AO208)</f>
        <v>714</v>
      </c>
      <c r="AP209" s="345"/>
      <c r="AQ209" s="344">
        <f>SUM(AQ205:AQ208)</f>
        <v>689</v>
      </c>
      <c r="AR209" s="345"/>
      <c r="AS209" s="344">
        <f>SUM(AS205:AS208)</f>
        <v>894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3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25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2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25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">
      <c r="A217" s="374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6">
        <f>IF(AD217="","",AD217)</f>
        <v>0</v>
      </c>
      <c r="F217" s="75">
        <f t="shared" ref="F217:F230" si="257">IF(AE217=0,"",AE217)</f>
        <v>183</v>
      </c>
      <c r="G217" s="346">
        <f>IF(AF217="","",AF217)</f>
        <v>1</v>
      </c>
      <c r="H217" s="75">
        <f t="shared" ref="H217:H230" si="258">IF(AG217=0,"",AG217)</f>
        <v>178</v>
      </c>
      <c r="I217" s="346">
        <f>IF(AH217="","",AH217)</f>
        <v>0</v>
      </c>
      <c r="J217" s="75">
        <f t="shared" ref="J217:J230" si="259">IF(AI217=0,"",AI217)</f>
        <v>195</v>
      </c>
      <c r="K217" s="346">
        <f>IF(AJ217="","",AJ217)</f>
        <v>0</v>
      </c>
      <c r="L217" s="75">
        <f t="shared" ref="L217:L230" si="260">IF(AK217=0,"",AK217)</f>
        <v>259</v>
      </c>
      <c r="M217" s="346">
        <f>IF(AL217="","",AL217)</f>
        <v>1</v>
      </c>
      <c r="N217" s="75">
        <f>IF(AM217=0,"",AM217)</f>
        <v>207</v>
      </c>
      <c r="O217" s="346">
        <f>IF(AN217="","",AN217)</f>
        <v>0</v>
      </c>
      <c r="P217" s="75">
        <f t="shared" ref="P217:P230" si="261">IF(AO217=0,"",AO217)</f>
        <v>209</v>
      </c>
      <c r="Q217" s="346">
        <f>IF(AP217="","",AP217)</f>
        <v>0.5</v>
      </c>
      <c r="R217" s="75">
        <f t="shared" ref="R217:R230" si="262">IF(AQ217=0,"",AQ217)</f>
        <v>182</v>
      </c>
      <c r="S217" s="346">
        <f>IF(AR217="","",AR217)</f>
        <v>1</v>
      </c>
      <c r="T217" s="75">
        <f t="shared" ref="T217:T230" si="263">IF(AS217=0,"",AS217)</f>
        <v>167</v>
      </c>
      <c r="U217" s="346">
        <f>IF(AT217="","",AT217)</f>
        <v>0</v>
      </c>
      <c r="V217" s="75">
        <f t="shared" ref="V217:V230" si="264">IF(AU217=0,"",AU217)</f>
        <v>1774</v>
      </c>
      <c r="W217" s="346">
        <f>IF(AV217="","",AV217)</f>
        <v>3.5</v>
      </c>
      <c r="Z217" s="349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">
      <c r="A218" s="375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7"/>
      <c r="F218" s="78" t="str">
        <f t="shared" si="257"/>
        <v/>
      </c>
      <c r="G218" s="347"/>
      <c r="H218" s="78" t="str">
        <f t="shared" si="258"/>
        <v/>
      </c>
      <c r="I218" s="347"/>
      <c r="J218" s="78" t="str">
        <f t="shared" si="259"/>
        <v/>
      </c>
      <c r="K218" s="347"/>
      <c r="L218" s="78" t="str">
        <f t="shared" si="260"/>
        <v/>
      </c>
      <c r="M218" s="347"/>
      <c r="N218" s="78" t="str">
        <f t="shared" ref="N218:N230" si="279">IF(AM218=0,"",AM218)</f>
        <v/>
      </c>
      <c r="O218" s="347"/>
      <c r="P218" s="78" t="str">
        <f t="shared" si="261"/>
        <v/>
      </c>
      <c r="Q218" s="347"/>
      <c r="R218" s="78" t="str">
        <f t="shared" si="262"/>
        <v/>
      </c>
      <c r="S218" s="347"/>
      <c r="T218" s="78" t="str">
        <f t="shared" si="263"/>
        <v/>
      </c>
      <c r="U218" s="347"/>
      <c r="V218" s="78" t="str">
        <f t="shared" si="264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25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">
      <c r="A220" s="374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6">
        <f>IF(AD220="","",AD220)</f>
        <v>1</v>
      </c>
      <c r="F220" s="75">
        <f t="shared" si="257"/>
        <v>236</v>
      </c>
      <c r="G220" s="346">
        <f>IF(AF220="","",AF220)</f>
        <v>1</v>
      </c>
      <c r="H220" s="75">
        <f t="shared" si="258"/>
        <v>214</v>
      </c>
      <c r="I220" s="346">
        <f>IF(AH220="","",AH220)</f>
        <v>0</v>
      </c>
      <c r="J220" s="75">
        <f t="shared" si="259"/>
        <v>194</v>
      </c>
      <c r="K220" s="346">
        <f>IF(AJ220="","",AJ220)</f>
        <v>0</v>
      </c>
      <c r="L220" s="75">
        <f t="shared" si="260"/>
        <v>212</v>
      </c>
      <c r="M220" s="346">
        <f>IF(AL220="","",AL220)</f>
        <v>0</v>
      </c>
      <c r="N220" s="75">
        <f t="shared" si="279"/>
        <v>224</v>
      </c>
      <c r="O220" s="346">
        <f>IF(AN220="","",AN220)</f>
        <v>1</v>
      </c>
      <c r="P220" s="75">
        <f t="shared" si="261"/>
        <v>197</v>
      </c>
      <c r="Q220" s="346">
        <f>IF(AP220="","",AP220)</f>
        <v>1</v>
      </c>
      <c r="R220" s="75">
        <f t="shared" si="262"/>
        <v>163</v>
      </c>
      <c r="S220" s="346">
        <f>IF(AR220="","",AR220)</f>
        <v>0</v>
      </c>
      <c r="T220" s="75">
        <f t="shared" si="263"/>
        <v>184</v>
      </c>
      <c r="U220" s="346">
        <f>IF(AT220="","",AT220)</f>
        <v>0</v>
      </c>
      <c r="V220" s="75">
        <f t="shared" si="264"/>
        <v>1848</v>
      </c>
      <c r="W220" s="346">
        <f>IF(AV220="","",AV220)</f>
        <v>4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25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">
      <c r="A223" s="374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6">
        <f>IF(AD223="","",AD223)</f>
        <v>1</v>
      </c>
      <c r="F223" s="75">
        <f t="shared" si="257"/>
        <v>238</v>
      </c>
      <c r="G223" s="346">
        <f>IF(AF223="","",AF223)</f>
        <v>1</v>
      </c>
      <c r="H223" s="75">
        <f t="shared" si="258"/>
        <v>172</v>
      </c>
      <c r="I223" s="346">
        <f>IF(AH223="","",AH223)</f>
        <v>0</v>
      </c>
      <c r="J223" s="75">
        <f t="shared" si="259"/>
        <v>203</v>
      </c>
      <c r="K223" s="346">
        <f>IF(AJ223="","",AJ223)</f>
        <v>1</v>
      </c>
      <c r="L223" s="75">
        <f t="shared" si="260"/>
        <v>205</v>
      </c>
      <c r="M223" s="346">
        <f>IF(AL223="","",AL223)</f>
        <v>1</v>
      </c>
      <c r="N223" s="75">
        <f t="shared" si="279"/>
        <v>249</v>
      </c>
      <c r="O223" s="346">
        <f>IF(AN223="","",AN223)</f>
        <v>1</v>
      </c>
      <c r="P223" s="75">
        <f t="shared" si="261"/>
        <v>255</v>
      </c>
      <c r="Q223" s="346">
        <f>IF(AP223="","",AP223)</f>
        <v>0.5</v>
      </c>
      <c r="R223" s="75">
        <f t="shared" si="262"/>
        <v>156</v>
      </c>
      <c r="S223" s="346">
        <f>IF(AR223="","",AR223)</f>
        <v>0</v>
      </c>
      <c r="T223" s="75">
        <f t="shared" si="263"/>
        <v>170</v>
      </c>
      <c r="U223" s="346">
        <f>IF(AT223="","",AT223)</f>
        <v>0</v>
      </c>
      <c r="V223" s="75">
        <f t="shared" si="264"/>
        <v>1848</v>
      </c>
      <c r="W223" s="346">
        <f>IF(AV223="","",AV223)</f>
        <v>5.5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">
      <c r="A224" s="375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 t="str">
        <f t="shared" si="279"/>
        <v/>
      </c>
      <c r="O224" s="347"/>
      <c r="P224" s="78" t="str">
        <f t="shared" si="261"/>
        <v/>
      </c>
      <c r="Q224" s="347"/>
      <c r="R224" s="78" t="str">
        <f t="shared" si="262"/>
        <v/>
      </c>
      <c r="S224" s="347"/>
      <c r="T224" s="78" t="str">
        <f t="shared" si="263"/>
        <v/>
      </c>
      <c r="U224" s="347"/>
      <c r="V224" s="78" t="str">
        <f t="shared" si="264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25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">
      <c r="A226" s="374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6">
        <f>IF(AD226="","",AD226)</f>
        <v>1</v>
      </c>
      <c r="F226" s="75">
        <f t="shared" si="257"/>
        <v>189</v>
      </c>
      <c r="G226" s="346">
        <f>IF(AF226="","",AF226)</f>
        <v>0</v>
      </c>
      <c r="H226" s="75">
        <f t="shared" si="258"/>
        <v>143</v>
      </c>
      <c r="I226" s="346">
        <f>IF(AH226="","",AH226)</f>
        <v>0</v>
      </c>
      <c r="J226" s="75">
        <f t="shared" si="259"/>
        <v>172</v>
      </c>
      <c r="K226" s="346">
        <f>IF(AJ226="","",AJ226)</f>
        <v>1</v>
      </c>
      <c r="L226" s="75">
        <f t="shared" si="260"/>
        <v>234</v>
      </c>
      <c r="M226" s="346">
        <f>IF(AL226="","",AL226)</f>
        <v>1</v>
      </c>
      <c r="N226" s="75">
        <f t="shared" si="279"/>
        <v>168</v>
      </c>
      <c r="O226" s="346">
        <f>IF(AN226="","",AN226)</f>
        <v>0</v>
      </c>
      <c r="P226" s="75">
        <f t="shared" si="261"/>
        <v>202</v>
      </c>
      <c r="Q226" s="346">
        <f>IF(AP226="","",AP226)</f>
        <v>0</v>
      </c>
      <c r="R226" s="75">
        <f t="shared" si="262"/>
        <v>188</v>
      </c>
      <c r="S226" s="346">
        <f>IF(AR226="","",AR226)</f>
        <v>0</v>
      </c>
      <c r="T226" s="75">
        <f t="shared" si="263"/>
        <v>181</v>
      </c>
      <c r="U226" s="346">
        <f>IF(AT226="","",AT226)</f>
        <v>0.5</v>
      </c>
      <c r="V226" s="75">
        <f t="shared" si="264"/>
        <v>1735</v>
      </c>
      <c r="W226" s="346">
        <f>IF(AV226="","",AV226)</f>
        <v>3.5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25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25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25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">
      <c r="B233" s="90" t="str">
        <f t="shared" si="290"/>
        <v/>
      </c>
      <c r="C233" s="86" t="str">
        <f t="shared" si="291"/>
        <v/>
      </c>
      <c r="D233" s="356" t="str">
        <f t="shared" si="292"/>
        <v>High Roller Rosenheim 1</v>
      </c>
      <c r="E233" s="357" t="str">
        <f t="shared" si="292"/>
        <v/>
      </c>
      <c r="F233" s="356" t="str">
        <f t="shared" si="292"/>
        <v>RW Lichtenhof Stein 1</v>
      </c>
      <c r="G233" s="357" t="str">
        <f t="shared" si="292"/>
        <v/>
      </c>
      <c r="H233" s="356" t="str">
        <f t="shared" si="292"/>
        <v>Bajuwaren München 1</v>
      </c>
      <c r="I233" s="357" t="str">
        <f t="shared" si="292"/>
        <v/>
      </c>
      <c r="J233" s="356" t="str">
        <f t="shared" si="292"/>
        <v>SG Rottendorf 1</v>
      </c>
      <c r="K233" s="357" t="str">
        <f t="shared" si="292"/>
        <v/>
      </c>
      <c r="L233" s="356" t="str">
        <f t="shared" si="292"/>
        <v>Bowlinghaus Bamberg 1</v>
      </c>
      <c r="M233" s="357" t="str">
        <f t="shared" si="292"/>
        <v/>
      </c>
      <c r="N233" s="356" t="str">
        <f t="shared" si="293"/>
        <v>SG DJK Rimpar</v>
      </c>
      <c r="O233" s="357" t="str">
        <f t="shared" si="293"/>
        <v/>
      </c>
      <c r="P233" s="356" t="str">
        <f t="shared" si="293"/>
        <v>BK München 3</v>
      </c>
      <c r="Q233" s="357" t="str">
        <f t="shared" si="293"/>
        <v/>
      </c>
      <c r="R233" s="356" t="str">
        <f t="shared" si="293"/>
        <v>Schanzer Ingolstadt 1</v>
      </c>
      <c r="S233" s="357" t="str">
        <f t="shared" si="293"/>
        <v/>
      </c>
      <c r="T233" s="356" t="str">
        <f t="shared" si="293"/>
        <v>BC Comet Nürnberg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RW Lichtenhof Stein 1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DJK Rimpar</v>
      </c>
      <c r="AN233" s="357"/>
      <c r="AO233" s="356" t="str">
        <f>VLOOKUP(AO232,Schlüssel!$A$5:$K$14,2)</f>
        <v>BK München 3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BC Comet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5" customHeight="1" x14ac:dyDescent="0.2">
      <c r="B235" s="372" t="str">
        <f t="shared" si="290"/>
        <v>Spieler 1</v>
      </c>
      <c r="C235" s="373" t="str">
        <f t="shared" si="291"/>
        <v/>
      </c>
      <c r="D235" s="360">
        <f>IF(AC235=301,"",AC235)</f>
        <v>196</v>
      </c>
      <c r="E235" s="360" t="str">
        <f>IF(AD235=0,"",AD235)</f>
        <v/>
      </c>
      <c r="F235" s="360">
        <f>IF(AE235=301,"",AE235)</f>
        <v>168</v>
      </c>
      <c r="G235" s="360" t="str">
        <f>IF(AF235=0,"",AF235)</f>
        <v/>
      </c>
      <c r="H235" s="360">
        <f>IF(AG235=301,"",AG235)</f>
        <v>233</v>
      </c>
      <c r="I235" s="360" t="str">
        <f>IF(AH235=0,"",AH235)</f>
        <v/>
      </c>
      <c r="J235" s="360">
        <f>IF(AI235=301,"",AI235)</f>
        <v>242</v>
      </c>
      <c r="K235" s="360" t="str">
        <f>IF(AJ235=0,"",AJ235)</f>
        <v/>
      </c>
      <c r="L235" s="360">
        <f>IF(AK235=301,"",AK235)</f>
        <v>216</v>
      </c>
      <c r="M235" s="360" t="str">
        <f>IF(AL235=0,"",AL235)</f>
        <v/>
      </c>
      <c r="N235" s="360">
        <f>IF(AM235=301,"",AM235)</f>
        <v>219</v>
      </c>
      <c r="O235" s="360" t="str">
        <f>IF(AN235=0,"",AN235)</f>
        <v/>
      </c>
      <c r="P235" s="360">
        <f>IF(AO235=301,"",AO235)</f>
        <v>209</v>
      </c>
      <c r="Q235" s="360" t="str">
        <f>IF(AP235=0,"",AP235)</f>
        <v/>
      </c>
      <c r="R235" s="360">
        <f>IF(AQ235=301,"",AQ235)</f>
        <v>168</v>
      </c>
      <c r="S235" s="360" t="str">
        <f>IF(AR235=0,"",AR235)</f>
        <v/>
      </c>
      <c r="T235" s="360">
        <f>IF(AS235=301,"",AS235)</f>
        <v>192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196</v>
      </c>
      <c r="AD235" s="367"/>
      <c r="AE235" s="366">
        <f>ABS(INDEX(AE:AE,MATCH(AE232,$AA:$AA,0)+5)+INDEX(AE:AE,MATCH(AE232,$AA:$AA,0)+6)+INDEX(AE:AE,MATCH(AE232,$AA:$AA,0)+7))</f>
        <v>168</v>
      </c>
      <c r="AF235" s="367"/>
      <c r="AG235" s="366">
        <f>ABS(INDEX(AG:AG,MATCH(AG232,$AA:$AA,0)+5)+INDEX(AG:AG,MATCH(AG232,$AA:$AA,0)+6)+INDEX(AG:AG,MATCH(AG232,$AA:$AA,0)+7))</f>
        <v>233</v>
      </c>
      <c r="AH235" s="367"/>
      <c r="AI235" s="366">
        <f>ABS(INDEX(AI:AI,MATCH(AI232,$AA:$AA,0)+5)+INDEX(AI:AI,MATCH(AI232,$AA:$AA,0)+6)+INDEX(AI:AI,MATCH(AI232,$AA:$AA,0)+7))</f>
        <v>242</v>
      </c>
      <c r="AJ235" s="367"/>
      <c r="AK235" s="366">
        <f>ABS(INDEX(AK:AK,MATCH(AK232,$AA:$AA,0)+5)+INDEX(AK:AK,MATCH(AK232,$AA:$AA,0)+6)+INDEX(AK:AK,MATCH(AK232,$AA:$AA,0)+7))</f>
        <v>216</v>
      </c>
      <c r="AL235" s="367"/>
      <c r="AM235" s="366">
        <f>ABS(INDEX(AM:AM,MATCH(AM232,$AA:$AA,0)+5)+INDEX(AM:AM,MATCH(AM232,$AA:$AA,0)+6)+INDEX(AM:AM,MATCH(AM232,$AA:$AA,0)+7))</f>
        <v>219</v>
      </c>
      <c r="AN235" s="367"/>
      <c r="AO235" s="366">
        <f>ABS(INDEX(AO:AO,MATCH(AO232,$AA:$AA,0)+5)+INDEX(AO:AO,MATCH(AO232,$AA:$AA,0)+6)+INDEX(AO:AO,MATCH(AO232,$AA:$AA,0)+7))</f>
        <v>209</v>
      </c>
      <c r="AP235" s="367"/>
      <c r="AQ235" s="366">
        <f>ABS(INDEX(AQ:AQ,MATCH(AQ232,$AA:$AA,0)+5)+INDEX(AQ:AQ,MATCH(AQ232,$AA:$AA,0)+6)+INDEX(AQ:AQ,MATCH(AQ232,$AA:$AA,0)+7))</f>
        <v>168</v>
      </c>
      <c r="AR235" s="367"/>
      <c r="AS235" s="366">
        <f>ABS(INDEX(AS:AS,MATCH(AS232,$AA:$AA,0)+5)+INDEX(AS:AS,MATCH(AS232,$AA:$AA,0)+6)+INDEX(AS:AS,MATCH(AS232,$AA:$AA,0)+7))</f>
        <v>192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5" customHeight="1" x14ac:dyDescent="0.2">
      <c r="B236" s="372" t="str">
        <f t="shared" si="290"/>
        <v>Spieler 2</v>
      </c>
      <c r="C236" s="373" t="str">
        <f t="shared" si="291"/>
        <v/>
      </c>
      <c r="D236" s="360">
        <f>IF(AC236=301,"",AC236)</f>
        <v>190</v>
      </c>
      <c r="E236" s="360" t="str">
        <f>IF(AD236=0,"",AD236)</f>
        <v/>
      </c>
      <c r="F236" s="360">
        <f>IF(AE236=301,"",AE236)</f>
        <v>156</v>
      </c>
      <c r="G236" s="360" t="str">
        <f>IF(AF236=0,"",AF236)</f>
        <v/>
      </c>
      <c r="H236" s="360">
        <f>IF(AG236=301,"",AG236)</f>
        <v>222</v>
      </c>
      <c r="I236" s="360" t="str">
        <f>IF(AH236=0,"",AH236)</f>
        <v/>
      </c>
      <c r="J236" s="360">
        <f>IF(AI236=301,"",AI236)</f>
        <v>241</v>
      </c>
      <c r="K236" s="360" t="str">
        <f>IF(AJ236=0,"",AJ236)</f>
        <v/>
      </c>
      <c r="L236" s="360">
        <f>IF(AK236=301,"",AK236)</f>
        <v>227</v>
      </c>
      <c r="M236" s="360" t="str">
        <f>IF(AL236=0,"",AL236)</f>
        <v/>
      </c>
      <c r="N236" s="360">
        <f>IF(AM236=301,"",AM236)</f>
        <v>186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169</v>
      </c>
      <c r="S236" s="360" t="str">
        <f>IF(AR236=0,"",AR236)</f>
        <v/>
      </c>
      <c r="T236" s="360">
        <f>IF(AS236=301,"",AS236)</f>
        <v>186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190</v>
      </c>
      <c r="AD236" s="365"/>
      <c r="AE236" s="364">
        <f>ABS(INDEX(AE:AE,MATCH(AE232,$AA:$AA,0)+8)+INDEX(AE:AE,MATCH(AE232,$AA:$AA,0)+9)+INDEX(AE:AE,MATCH(AE232,$AA:$AA,0)+10))</f>
        <v>156</v>
      </c>
      <c r="AF236" s="365"/>
      <c r="AG236" s="364">
        <f>ABS(INDEX(AG:AG,MATCH(AG232,$AA:$AA,0)+8)+INDEX(AG:AG,MATCH(AG232,$AA:$AA,0)+9)+INDEX(AG:AG,MATCH(AG232,$AA:$AA,0)+10))</f>
        <v>222</v>
      </c>
      <c r="AH236" s="365"/>
      <c r="AI236" s="364">
        <f>ABS(INDEX(AI:AI,MATCH(AI232,$AA:$AA,0)+8)+INDEX(AI:AI,MATCH(AI232,$AA:$AA,0)+9)+INDEX(AI:AI,MATCH(AI232,$AA:$AA,0)+10))</f>
        <v>241</v>
      </c>
      <c r="AJ236" s="365"/>
      <c r="AK236" s="364">
        <f>ABS(INDEX(AK:AK,MATCH(AK232,$AA:$AA,0)+8)+INDEX(AK:AK,MATCH(AK232,$AA:$AA,0)+9)+INDEX(AK:AK,MATCH(AK232,$AA:$AA,0)+10))</f>
        <v>227</v>
      </c>
      <c r="AL236" s="365"/>
      <c r="AM236" s="364">
        <f>ABS(INDEX(AM:AM,MATCH(AM232,$AA:$AA,0)+8)+INDEX(AM:AM,MATCH(AM232,$AA:$AA,0)+9)+INDEX(AM:AM,MATCH(AM232,$AA:$AA,0)+10))</f>
        <v>186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169</v>
      </c>
      <c r="AR236" s="365"/>
      <c r="AS236" s="364">
        <f>ABS(INDEX(AS:AS,MATCH(AS232,$AA:$AA,0)+8)+INDEX(AS:AS,MATCH(AS232,$AA:$AA,0)+9)+INDEX(AS:AS,MATCH(AS232,$AA:$AA,0)+10))</f>
        <v>186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5" customHeight="1" x14ac:dyDescent="0.2">
      <c r="B237" s="372" t="str">
        <f t="shared" si="290"/>
        <v>Spieler 3</v>
      </c>
      <c r="C237" s="373" t="str">
        <f t="shared" si="291"/>
        <v/>
      </c>
      <c r="D237" s="360">
        <f>IF(AC237=301,"",AC237)</f>
        <v>188</v>
      </c>
      <c r="E237" s="360" t="str">
        <f>IF(AD237=0,"",AD237)</f>
        <v/>
      </c>
      <c r="F237" s="360">
        <f>IF(AE237=301,"",AE237)</f>
        <v>217</v>
      </c>
      <c r="G237" s="360" t="str">
        <f>IF(AF237=0,"",AF237)</f>
        <v/>
      </c>
      <c r="H237" s="360">
        <f>IF(AG237=301,"",AG237)</f>
        <v>235</v>
      </c>
      <c r="I237" s="360" t="str">
        <f>IF(AH237=0,"",AH237)</f>
        <v/>
      </c>
      <c r="J237" s="360">
        <f>IF(AI237=301,"",AI237)</f>
        <v>178</v>
      </c>
      <c r="K237" s="360" t="str">
        <f>IF(AJ237=0,"",AJ237)</f>
        <v/>
      </c>
      <c r="L237" s="360">
        <f>IF(AK237=301,"",AK237)</f>
        <v>163</v>
      </c>
      <c r="M237" s="360" t="str">
        <f>IF(AL237=0,"",AL237)</f>
        <v/>
      </c>
      <c r="N237" s="360">
        <f>IF(AM237=301,"",AM237)</f>
        <v>245</v>
      </c>
      <c r="O237" s="360" t="str">
        <f>IF(AN237=0,"",AN237)</f>
        <v/>
      </c>
      <c r="P237" s="360">
        <f>IF(AO237=301,"",AO237)</f>
        <v>255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193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188</v>
      </c>
      <c r="AD237" s="365"/>
      <c r="AE237" s="364">
        <f>ABS(INDEX(AE:AE,MATCH(AE232,$AA:$AA,0)+11)+INDEX(AE:AE,MATCH(AE232,$AA:$AA,0)+12)+INDEX(AE:AE,MATCH(AE232,$AA:$AA,0)+13))</f>
        <v>217</v>
      </c>
      <c r="AF237" s="365"/>
      <c r="AG237" s="364">
        <f>ABS(INDEX(AG:AG,MATCH(AG232,$AA:$AA,0)+11)+INDEX(AG:AG,MATCH(AG232,$AA:$AA,0)+12)+INDEX(AG:AG,MATCH(AG232,$AA:$AA,0)+13))</f>
        <v>235</v>
      </c>
      <c r="AH237" s="365"/>
      <c r="AI237" s="364">
        <f>ABS(INDEX(AI:AI,MATCH(AI232,$AA:$AA,0)+11)+INDEX(AI:AI,MATCH(AI232,$AA:$AA,0)+12)+INDEX(AI:AI,MATCH(AI232,$AA:$AA,0)+13))</f>
        <v>178</v>
      </c>
      <c r="AJ237" s="365"/>
      <c r="AK237" s="364">
        <f>ABS(INDEX(AK:AK,MATCH(AK232,$AA:$AA,0)+11)+INDEX(AK:AK,MATCH(AK232,$AA:$AA,0)+12)+INDEX(AK:AK,MATCH(AK232,$AA:$AA,0)+13))</f>
        <v>163</v>
      </c>
      <c r="AL237" s="365"/>
      <c r="AM237" s="364">
        <f>ABS(INDEX(AM:AM,MATCH(AM232,$AA:$AA,0)+11)+INDEX(AM:AM,MATCH(AM232,$AA:$AA,0)+12)+INDEX(AM:AM,MATCH(AM232,$AA:$AA,0)+13))</f>
        <v>245</v>
      </c>
      <c r="AN237" s="365"/>
      <c r="AO237" s="364">
        <f>ABS(INDEX(AO:AO,MATCH(AO232,$AA:$AA,0)+11)+INDEX(AO:AO,MATCH(AO232,$AA:$AA,0)+12)+INDEX(AO:AO,MATCH(AO232,$AA:$AA,0)+13))</f>
        <v>255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193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5" customHeight="1" x14ac:dyDescent="0.2">
      <c r="B238" s="372" t="str">
        <f t="shared" si="290"/>
        <v>Spieler 4</v>
      </c>
      <c r="C238" s="373" t="str">
        <f t="shared" si="291"/>
        <v/>
      </c>
      <c r="D238" s="360">
        <f>IF(AC238=301,"",AC238)</f>
        <v>155</v>
      </c>
      <c r="E238" s="360" t="str">
        <f>IF(AD238=0,"",AD238)</f>
        <v/>
      </c>
      <c r="F238" s="360">
        <f>IF(AE238=301,"",AE238)</f>
        <v>236</v>
      </c>
      <c r="G238" s="360" t="str">
        <f>IF(AF238=0,"",AF238)</f>
        <v/>
      </c>
      <c r="H238" s="360">
        <f>IF(AG238=301,"",AG238)</f>
        <v>182</v>
      </c>
      <c r="I238" s="360" t="str">
        <f>IF(AH238=0,"",AH238)</f>
        <v/>
      </c>
      <c r="J238" s="360">
        <f>IF(AI238=301,"",AI238)</f>
        <v>134</v>
      </c>
      <c r="K238" s="360" t="str">
        <f>IF(AJ238=0,"",AJ238)</f>
        <v/>
      </c>
      <c r="L238" s="360">
        <f>IF(AK238=301,"",AK238)</f>
        <v>219</v>
      </c>
      <c r="M238" s="360" t="str">
        <f>IF(AL238=0,"",AL238)</f>
        <v/>
      </c>
      <c r="N238" s="360">
        <f>IF(AM238=301,"",AM238)</f>
        <v>195</v>
      </c>
      <c r="O238" s="360" t="str">
        <f>IF(AN238=0,"",AN238)</f>
        <v/>
      </c>
      <c r="P238" s="360">
        <f>IF(AO238=301,"",AO238)</f>
        <v>246</v>
      </c>
      <c r="Q238" s="360" t="str">
        <f>IF(AP238=0,"",AP238)</f>
        <v/>
      </c>
      <c r="R238" s="360">
        <f>IF(AQ238=301,"",AQ238)</f>
        <v>192</v>
      </c>
      <c r="S238" s="360" t="str">
        <f>IF(AR238=0,"",AR238)</f>
        <v/>
      </c>
      <c r="T238" s="360">
        <f>IF(AS238=301,"",AS238)</f>
        <v>181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155</v>
      </c>
      <c r="AD238" s="365"/>
      <c r="AE238" s="364">
        <f>ABS(INDEX(AE:AE,MATCH(AE232,$AA:$AA,0)+14)+INDEX(AE:AE,MATCH(AE232,$AA:$AA,0)+15)+INDEX(AE:AE,MATCH(AE232,$AA:$AA,0)+16))</f>
        <v>236</v>
      </c>
      <c r="AF238" s="365"/>
      <c r="AG238" s="364">
        <f>ABS(INDEX(AG:AG,MATCH(AG232,$AA:$AA,0)+14)+INDEX(AG:AG,MATCH(AG232,$AA:$AA,0)+15)+INDEX(AG:AG,MATCH(AG232,$AA:$AA,0)+16))</f>
        <v>182</v>
      </c>
      <c r="AH238" s="365"/>
      <c r="AI238" s="364">
        <f>ABS(INDEX(AI:AI,MATCH(AI232,$AA:$AA,0)+14)+INDEX(AI:AI,MATCH(AI232,$AA:$AA,0)+15)+INDEX(AI:AI,MATCH(AI232,$AA:$AA,0)+16))</f>
        <v>134</v>
      </c>
      <c r="AJ238" s="365"/>
      <c r="AK238" s="364">
        <f>ABS(INDEX(AK:AK,MATCH(AK232,$AA:$AA,0)+14)+INDEX(AK:AK,MATCH(AK232,$AA:$AA,0)+15)+INDEX(AK:AK,MATCH(AK232,$AA:$AA,0)+16))</f>
        <v>219</v>
      </c>
      <c r="AL238" s="365"/>
      <c r="AM238" s="364">
        <f>ABS(INDEX(AM:AM,MATCH(AM232,$AA:$AA,0)+14)+INDEX(AM:AM,MATCH(AM232,$AA:$AA,0)+15)+INDEX(AM:AM,MATCH(AM232,$AA:$AA,0)+16))</f>
        <v>195</v>
      </c>
      <c r="AN238" s="365"/>
      <c r="AO238" s="364">
        <f>ABS(INDEX(AO:AO,MATCH(AO232,$AA:$AA,0)+14)+INDEX(AO:AO,MATCH(AO232,$AA:$AA,0)+15)+INDEX(AO:AO,MATCH(AO232,$AA:$AA,0)+16))</f>
        <v>246</v>
      </c>
      <c r="AP238" s="365"/>
      <c r="AQ238" s="364">
        <f>ABS(INDEX(AQ:AQ,MATCH(AQ232,$AA:$AA,0)+14)+INDEX(AQ:AQ,MATCH(AQ232,$AA:$AA,0)+15)+INDEX(AQ:AQ,MATCH(AQ232,$AA:$AA,0)+16))</f>
        <v>192</v>
      </c>
      <c r="AR238" s="365"/>
      <c r="AS238" s="364">
        <f>ABS(INDEX(AS:AS,MATCH(AS232,$AA:$AA,0)+14)+INDEX(AS:AS,MATCH(AS232,$AA:$AA,0)+15)+INDEX(AS:AS,MATCH(AS232,$AA:$AA,0)+16))</f>
        <v>181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5" customHeight="1" x14ac:dyDescent="0.2">
      <c r="B239" s="344" t="str">
        <f t="shared" si="290"/>
        <v>Gesamt</v>
      </c>
      <c r="C239" s="345" t="str">
        <f t="shared" si="291"/>
        <v/>
      </c>
      <c r="D239" s="363">
        <f>IF(AC239=1505,"",AC239)</f>
        <v>729</v>
      </c>
      <c r="E239" s="363" t="str">
        <f>IF(AD239=0,"",AD239)</f>
        <v/>
      </c>
      <c r="F239" s="363">
        <f>IF(AE239=1505,"",AE239)</f>
        <v>777</v>
      </c>
      <c r="G239" s="363" t="str">
        <f>IF(AF239=0,"",AF239)</f>
        <v/>
      </c>
      <c r="H239" s="363">
        <f>IF(AG239=1505,"",AG239)</f>
        <v>872</v>
      </c>
      <c r="I239" s="363" t="str">
        <f>IF(AH239=0,"",AH239)</f>
        <v/>
      </c>
      <c r="J239" s="363">
        <f>IF(AI239=1505,"",AI239)</f>
        <v>795</v>
      </c>
      <c r="K239" s="363" t="str">
        <f>IF(AJ239=0,"",AJ239)</f>
        <v/>
      </c>
      <c r="L239" s="363">
        <f>IF(AK239=1505,"",AK239)</f>
        <v>825</v>
      </c>
      <c r="M239" s="363" t="str">
        <f>IF(AL239=0,"",AL239)</f>
        <v/>
      </c>
      <c r="N239" s="363">
        <f>IF(AM239=1505,"",AM239)</f>
        <v>845</v>
      </c>
      <c r="O239" s="363" t="str">
        <f>IF(AN239=0,"",AN239)</f>
        <v/>
      </c>
      <c r="P239" s="363">
        <f>IF(AO239=1505,"",AO239)</f>
        <v>892</v>
      </c>
      <c r="Q239" s="363" t="str">
        <f>IF(AP239=0,"",AP239)</f>
        <v/>
      </c>
      <c r="R239" s="363">
        <f>IF(AQ239=1505,"",AQ239)</f>
        <v>698</v>
      </c>
      <c r="S239" s="363" t="str">
        <f>IF(AR239=0,"",AR239)</f>
        <v/>
      </c>
      <c r="T239" s="363">
        <f>IF(AS239=1505,"",AS239)</f>
        <v>752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729</v>
      </c>
      <c r="AD239" s="345"/>
      <c r="AE239" s="344">
        <f>SUM(AE235:AE238)</f>
        <v>777</v>
      </c>
      <c r="AF239" s="345"/>
      <c r="AG239" s="344">
        <f>SUM(AG235:AG238)</f>
        <v>872</v>
      </c>
      <c r="AH239" s="345"/>
      <c r="AI239" s="344">
        <f>SUM(AI235:AI238)</f>
        <v>795</v>
      </c>
      <c r="AJ239" s="345"/>
      <c r="AK239" s="344">
        <f>SUM(AK235:AK238)</f>
        <v>825</v>
      </c>
      <c r="AL239" s="345"/>
      <c r="AM239" s="344">
        <f>SUM(AM235:AM238)</f>
        <v>845</v>
      </c>
      <c r="AN239" s="345"/>
      <c r="AO239" s="344">
        <f>SUM(AO235:AO238)</f>
        <v>892</v>
      </c>
      <c r="AP239" s="345"/>
      <c r="AQ239" s="344">
        <f>SUM(AQ235:AQ238)</f>
        <v>698</v>
      </c>
      <c r="AR239" s="345"/>
      <c r="AS239" s="344">
        <f>SUM(AS235:AS238)</f>
        <v>752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3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25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2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25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6">
        <f>IF(AD247="","",AD247)</f>
        <v>1</v>
      </c>
      <c r="F247" s="75">
        <f t="shared" ref="F247:F260" si="294">IF(AE247=0,"",AE247)</f>
        <v>190</v>
      </c>
      <c r="G247" s="346">
        <f>IF(AF247="","",AF247)</f>
        <v>1</v>
      </c>
      <c r="H247" s="75">
        <f t="shared" ref="H247:H260" si="295">IF(AG247=0,"",AG247)</f>
        <v>189</v>
      </c>
      <c r="I247" s="346">
        <f>IF(AH247="","",AH247)</f>
        <v>1</v>
      </c>
      <c r="J247" s="75">
        <f t="shared" ref="J247:J260" si="296">IF(AI247=0,"",AI247)</f>
        <v>224</v>
      </c>
      <c r="K247" s="346">
        <f>IF(AJ247="","",AJ247)</f>
        <v>1</v>
      </c>
      <c r="L247" s="75">
        <f t="shared" ref="L247:L260" si="297">IF(AK247=0,"",AK247)</f>
        <v>216</v>
      </c>
      <c r="M247" s="346">
        <f>IF(AL247="","",AL247)</f>
        <v>0</v>
      </c>
      <c r="N247" s="75">
        <f>IF(AM247=0,"",AM247)</f>
        <v>183</v>
      </c>
      <c r="O247" s="346">
        <f>IF(AN247="","",AN247)</f>
        <v>1</v>
      </c>
      <c r="P247" s="75">
        <f t="shared" ref="P247:P260" si="298">IF(AO247=0,"",AO247)</f>
        <v>171</v>
      </c>
      <c r="Q247" s="346">
        <f>IF(AP247="","",AP247)</f>
        <v>1</v>
      </c>
      <c r="R247" s="75" t="str">
        <f t="shared" ref="R247:R260" si="299">IF(AQ247=0,"",AQ247)</f>
        <v/>
      </c>
      <c r="S247" s="346">
        <f>IF(AR247="","",AR247)</f>
        <v>0</v>
      </c>
      <c r="T247" s="75" t="str">
        <f t="shared" ref="T247:T260" si="300">IF(AS247=0,"",AS247)</f>
        <v/>
      </c>
      <c r="U247" s="346">
        <f>IF(AT247="","",AT247)</f>
        <v>0</v>
      </c>
      <c r="V247" s="75">
        <f t="shared" ref="V247:V260" si="301">IF(AU247=0,"",AU247)</f>
        <v>1384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">
      <c r="A248" s="375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>
        <f t="shared" si="299"/>
        <v>172</v>
      </c>
      <c r="S248" s="347"/>
      <c r="T248" s="78">
        <f t="shared" si="300"/>
        <v>164</v>
      </c>
      <c r="U248" s="347"/>
      <c r="V248" s="78">
        <f t="shared" si="301"/>
        <v>336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25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">
      <c r="A250" s="374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6">
        <f>IF(AD250="","",AD250)</f>
        <v>1</v>
      </c>
      <c r="F250" s="75">
        <f t="shared" si="294"/>
        <v>201</v>
      </c>
      <c r="G250" s="346">
        <f>IF(AF250="","",AF250)</f>
        <v>1</v>
      </c>
      <c r="H250" s="75">
        <f t="shared" si="295"/>
        <v>172</v>
      </c>
      <c r="I250" s="346">
        <f>IF(AH250="","",AH250)</f>
        <v>0</v>
      </c>
      <c r="J250" s="75">
        <f t="shared" si="296"/>
        <v>172</v>
      </c>
      <c r="K250" s="346">
        <f>IF(AJ250="","",AJ250)</f>
        <v>0</v>
      </c>
      <c r="L250" s="75">
        <f t="shared" si="297"/>
        <v>227</v>
      </c>
      <c r="M250" s="346">
        <f>IF(AL250="","",AL250)</f>
        <v>1</v>
      </c>
      <c r="N250" s="75">
        <f t="shared" si="316"/>
        <v>199</v>
      </c>
      <c r="O250" s="346">
        <f>IF(AN250="","",AN250)</f>
        <v>0</v>
      </c>
      <c r="P250" s="75">
        <f t="shared" si="298"/>
        <v>187</v>
      </c>
      <c r="Q250" s="346">
        <f>IF(AP250="","",AP250)</f>
        <v>1</v>
      </c>
      <c r="R250" s="75">
        <f t="shared" si="299"/>
        <v>189</v>
      </c>
      <c r="S250" s="346">
        <f>IF(AR250="","",AR250)</f>
        <v>0</v>
      </c>
      <c r="T250" s="75">
        <f t="shared" si="300"/>
        <v>171</v>
      </c>
      <c r="U250" s="346">
        <f>IF(AT250="","",AT250)</f>
        <v>0</v>
      </c>
      <c r="V250" s="75">
        <f t="shared" si="301"/>
        <v>1710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25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">
      <c r="A253" s="374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6">
        <f>IF(AD253="","",AD253)</f>
        <v>0.5</v>
      </c>
      <c r="F253" s="75">
        <f t="shared" si="294"/>
        <v>210</v>
      </c>
      <c r="G253" s="346">
        <f>IF(AF253="","",AF253)</f>
        <v>1</v>
      </c>
      <c r="H253" s="75">
        <f t="shared" si="295"/>
        <v>168</v>
      </c>
      <c r="I253" s="346">
        <f>IF(AH253="","",AH253)</f>
        <v>0</v>
      </c>
      <c r="J253" s="75" t="str">
        <f t="shared" si="296"/>
        <v/>
      </c>
      <c r="K253" s="346">
        <f>IF(AJ253="","",AJ253)</f>
        <v>1</v>
      </c>
      <c r="L253" s="75" t="str">
        <f t="shared" si="297"/>
        <v/>
      </c>
      <c r="M253" s="346">
        <f>IF(AL253="","",AL253)</f>
        <v>0</v>
      </c>
      <c r="N253" s="75" t="str">
        <f t="shared" si="316"/>
        <v/>
      </c>
      <c r="O253" s="346">
        <f>IF(AN253="","",AN253)</f>
        <v>1</v>
      </c>
      <c r="P253" s="75" t="str">
        <f t="shared" si="298"/>
        <v/>
      </c>
      <c r="Q253" s="346">
        <f>IF(AP253="","",AP253)</f>
        <v>0</v>
      </c>
      <c r="R253" s="75" t="str">
        <f t="shared" si="299"/>
        <v/>
      </c>
      <c r="S253" s="346">
        <f>IF(AR253="","",AR253)</f>
        <v>1</v>
      </c>
      <c r="T253" s="75" t="str">
        <f t="shared" si="300"/>
        <v/>
      </c>
      <c r="U253" s="346">
        <f>IF(AT253="","",AT253)</f>
        <v>1</v>
      </c>
      <c r="V253" s="75">
        <f t="shared" si="301"/>
        <v>559</v>
      </c>
      <c r="W253" s="346">
        <f>IF(AV253="","",AV253)</f>
        <v>5.5</v>
      </c>
      <c r="Z253" s="349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">
      <c r="A254" s="375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>
        <f t="shared" si="296"/>
        <v>192</v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>
        <f t="shared" si="301"/>
        <v>192</v>
      </c>
      <c r="W254" s="347"/>
      <c r="Z254" s="350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25">
      <c r="A255" s="376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>
        <f t="shared" si="297"/>
        <v>163</v>
      </c>
      <c r="M255" s="348"/>
      <c r="N255" s="69">
        <f t="shared" si="316"/>
        <v>202</v>
      </c>
      <c r="O255" s="348"/>
      <c r="P255" s="69">
        <f t="shared" si="298"/>
        <v>181</v>
      </c>
      <c r="Q255" s="348"/>
      <c r="R255" s="69">
        <f t="shared" si="299"/>
        <v>219</v>
      </c>
      <c r="S255" s="348"/>
      <c r="T255" s="69">
        <f t="shared" si="300"/>
        <v>244</v>
      </c>
      <c r="U255" s="348"/>
      <c r="V255" s="69">
        <f t="shared" si="301"/>
        <v>1009</v>
      </c>
      <c r="W255" s="348"/>
      <c r="Z255" s="351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">
      <c r="A256" s="374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6">
        <f>IF(AD256="","",AD256)</f>
        <v>0</v>
      </c>
      <c r="F256" s="75" t="str">
        <f t="shared" si="294"/>
        <v/>
      </c>
      <c r="G256" s="346">
        <f>IF(AF256="","",AF256)</f>
        <v>1</v>
      </c>
      <c r="H256" s="75" t="str">
        <f t="shared" si="295"/>
        <v/>
      </c>
      <c r="I256" s="346">
        <f>IF(AH256="","",AH256)</f>
        <v>0</v>
      </c>
      <c r="J256" s="75" t="str">
        <f t="shared" si="296"/>
        <v/>
      </c>
      <c r="K256" s="346">
        <f>IF(AJ256="","",AJ256)</f>
        <v>1</v>
      </c>
      <c r="L256" s="75" t="str">
        <f t="shared" si="297"/>
        <v/>
      </c>
      <c r="M256" s="346">
        <f>IF(AL256="","",AL256)</f>
        <v>0</v>
      </c>
      <c r="N256" s="75" t="str">
        <f t="shared" si="316"/>
        <v/>
      </c>
      <c r="O256" s="346">
        <f>IF(AN256="","",AN256)</f>
        <v>0</v>
      </c>
      <c r="P256" s="75" t="str">
        <f t="shared" si="298"/>
        <v/>
      </c>
      <c r="Q256" s="346">
        <f>IF(AP256="","",AP256)</f>
        <v>0</v>
      </c>
      <c r="R256" s="75">
        <f t="shared" si="299"/>
        <v>212</v>
      </c>
      <c r="S256" s="346">
        <f>IF(AR256="","",AR256)</f>
        <v>1</v>
      </c>
      <c r="T256" s="75">
        <f t="shared" si="300"/>
        <v>151</v>
      </c>
      <c r="U256" s="346">
        <f>IF(AT256="","",AT256)</f>
        <v>0</v>
      </c>
      <c r="V256" s="75">
        <f t="shared" si="301"/>
        <v>511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">
      <c r="A257" s="375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7"/>
      <c r="F257" s="78">
        <f t="shared" si="294"/>
        <v>245</v>
      </c>
      <c r="G257" s="347"/>
      <c r="H257" s="78">
        <f t="shared" si="295"/>
        <v>216</v>
      </c>
      <c r="I257" s="347"/>
      <c r="J257" s="78">
        <f t="shared" si="296"/>
        <v>251</v>
      </c>
      <c r="K257" s="347"/>
      <c r="L257" s="78">
        <f t="shared" si="297"/>
        <v>219</v>
      </c>
      <c r="M257" s="347"/>
      <c r="N257" s="78">
        <f t="shared" si="316"/>
        <v>179</v>
      </c>
      <c r="O257" s="347"/>
      <c r="P257" s="78">
        <f t="shared" si="298"/>
        <v>175</v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>
        <f t="shared" si="301"/>
        <v>1285</v>
      </c>
      <c r="W257" s="347"/>
      <c r="Z257" s="350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25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25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25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">
      <c r="B263" s="90" t="str">
        <f t="shared" si="327"/>
        <v/>
      </c>
      <c r="C263" s="86" t="str">
        <f t="shared" si="328"/>
        <v/>
      </c>
      <c r="D263" s="356" t="str">
        <f t="shared" si="329"/>
        <v>RW Lichtenhof Stein 1</v>
      </c>
      <c r="E263" s="357" t="str">
        <f t="shared" si="329"/>
        <v/>
      </c>
      <c r="F263" s="356" t="str">
        <f t="shared" si="329"/>
        <v>BC Comet Nürnberg</v>
      </c>
      <c r="G263" s="357" t="str">
        <f t="shared" si="329"/>
        <v/>
      </c>
      <c r="H263" s="356" t="str">
        <f t="shared" si="329"/>
        <v>SG DJK Rimpar</v>
      </c>
      <c r="I263" s="357" t="str">
        <f t="shared" si="329"/>
        <v/>
      </c>
      <c r="J263" s="356" t="str">
        <f t="shared" si="329"/>
        <v>BK München 3</v>
      </c>
      <c r="K263" s="357" t="str">
        <f t="shared" si="329"/>
        <v/>
      </c>
      <c r="L263" s="356" t="str">
        <f t="shared" si="329"/>
        <v>BC EMAX Unterföhring 2</v>
      </c>
      <c r="M263" s="357" t="str">
        <f t="shared" si="329"/>
        <v/>
      </c>
      <c r="N263" s="356" t="str">
        <f t="shared" si="330"/>
        <v>High Roller Rosenheim 1</v>
      </c>
      <c r="O263" s="357" t="str">
        <f t="shared" si="330"/>
        <v/>
      </c>
      <c r="P263" s="356" t="str">
        <f t="shared" si="330"/>
        <v>Schanzer Ingolstadt 1</v>
      </c>
      <c r="Q263" s="357" t="str">
        <f t="shared" si="330"/>
        <v/>
      </c>
      <c r="R263" s="356" t="str">
        <f t="shared" si="330"/>
        <v>SG Rottendorf 1</v>
      </c>
      <c r="S263" s="357" t="str">
        <f t="shared" si="330"/>
        <v/>
      </c>
      <c r="T263" s="356" t="str">
        <f t="shared" si="330"/>
        <v>Bajuwaren München 1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>RW Lichtenhof Stein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BK München 3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SG Rottendorf 1</v>
      </c>
      <c r="AR263" s="357"/>
      <c r="AS263" s="356" t="str">
        <f>VLOOKUP(AS262,Schlüssel!$A$5:$K$14,2)</f>
        <v>Bajuwaren München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5" customHeight="1" x14ac:dyDescent="0.2">
      <c r="B265" s="372" t="str">
        <f t="shared" si="327"/>
        <v>Spieler 1</v>
      </c>
      <c r="C265" s="373" t="str">
        <f t="shared" si="328"/>
        <v/>
      </c>
      <c r="D265" s="360">
        <f>IF(AC265=301,"",AC265)</f>
        <v>189</v>
      </c>
      <c r="E265" s="360" t="str">
        <f>IF(AD265=0,"",AD265)</f>
        <v/>
      </c>
      <c r="F265" s="360">
        <f>IF(AE265=301,"",AE265)</f>
        <v>185</v>
      </c>
      <c r="G265" s="360" t="str">
        <f>IF(AF265=0,"",AF265)</f>
        <v/>
      </c>
      <c r="H265" s="360">
        <f>IF(AG265=301,"",AG265)</f>
        <v>180</v>
      </c>
      <c r="I265" s="360" t="str">
        <f>IF(AH265=0,"",AH265)</f>
        <v/>
      </c>
      <c r="J265" s="360">
        <f>IF(AI265=301,"",AI265)</f>
        <v>179</v>
      </c>
      <c r="K265" s="360" t="str">
        <f>IF(AJ265=0,"",AJ265)</f>
        <v/>
      </c>
      <c r="L265" s="360">
        <f>IF(AK265=301,"",AK265)</f>
        <v>259</v>
      </c>
      <c r="M265" s="360" t="str">
        <f>IF(AL265=0,"",AL265)</f>
        <v/>
      </c>
      <c r="N265" s="360">
        <f>IF(AM265=301,"",AM265)</f>
        <v>143</v>
      </c>
      <c r="O265" s="360" t="str">
        <f>IF(AN265=0,"",AN265)</f>
        <v/>
      </c>
      <c r="P265" s="360">
        <f>IF(AO265=301,"",AO265)</f>
        <v>166</v>
      </c>
      <c r="Q265" s="360" t="str">
        <f>IF(AP265=0,"",AP265)</f>
        <v/>
      </c>
      <c r="R265" s="360">
        <f>IF(AQ265=301,"",AQ265)</f>
        <v>204</v>
      </c>
      <c r="S265" s="360" t="str">
        <f>IF(AR265=0,"",AR265)</f>
        <v/>
      </c>
      <c r="T265" s="360">
        <f>IF(AS265=301,"",AS265)</f>
        <v>207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189</v>
      </c>
      <c r="AD265" s="367"/>
      <c r="AE265" s="366">
        <f>ABS(INDEX(AE:AE,MATCH(AE262,$AA:$AA,0)+5)+INDEX(AE:AE,MATCH(AE262,$AA:$AA,0)+6)+INDEX(AE:AE,MATCH(AE262,$AA:$AA,0)+7))</f>
        <v>185</v>
      </c>
      <c r="AF265" s="367"/>
      <c r="AG265" s="366">
        <f>ABS(INDEX(AG:AG,MATCH(AG262,$AA:$AA,0)+5)+INDEX(AG:AG,MATCH(AG262,$AA:$AA,0)+6)+INDEX(AG:AG,MATCH(AG262,$AA:$AA,0)+7))</f>
        <v>180</v>
      </c>
      <c r="AH265" s="367"/>
      <c r="AI265" s="366">
        <f>ABS(INDEX(AI:AI,MATCH(AI262,$AA:$AA,0)+5)+INDEX(AI:AI,MATCH(AI262,$AA:$AA,0)+6)+INDEX(AI:AI,MATCH(AI262,$AA:$AA,0)+7))</f>
        <v>179</v>
      </c>
      <c r="AJ265" s="367"/>
      <c r="AK265" s="366">
        <f>ABS(INDEX(AK:AK,MATCH(AK262,$AA:$AA,0)+5)+INDEX(AK:AK,MATCH(AK262,$AA:$AA,0)+6)+INDEX(AK:AK,MATCH(AK262,$AA:$AA,0)+7))</f>
        <v>259</v>
      </c>
      <c r="AL265" s="367"/>
      <c r="AM265" s="366">
        <f>ABS(INDEX(AM:AM,MATCH(AM262,$AA:$AA,0)+5)+INDEX(AM:AM,MATCH(AM262,$AA:$AA,0)+6)+INDEX(AM:AM,MATCH(AM262,$AA:$AA,0)+7))</f>
        <v>143</v>
      </c>
      <c r="AN265" s="367"/>
      <c r="AO265" s="366">
        <f>ABS(INDEX(AO:AO,MATCH(AO262,$AA:$AA,0)+5)+INDEX(AO:AO,MATCH(AO262,$AA:$AA,0)+6)+INDEX(AO:AO,MATCH(AO262,$AA:$AA,0)+7))</f>
        <v>166</v>
      </c>
      <c r="AP265" s="367"/>
      <c r="AQ265" s="366">
        <f>ABS(INDEX(AQ:AQ,MATCH(AQ262,$AA:$AA,0)+5)+INDEX(AQ:AQ,MATCH(AQ262,$AA:$AA,0)+6)+INDEX(AQ:AQ,MATCH(AQ262,$AA:$AA,0)+7))</f>
        <v>204</v>
      </c>
      <c r="AR265" s="367"/>
      <c r="AS265" s="366">
        <f>ABS(INDEX(AS:AS,MATCH(AS262,$AA:$AA,0)+5)+INDEX(AS:AS,MATCH(AS262,$AA:$AA,0)+6)+INDEX(AS:AS,MATCH(AS262,$AA:$AA,0)+7))</f>
        <v>207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5" customHeight="1" x14ac:dyDescent="0.2">
      <c r="B266" s="372" t="str">
        <f t="shared" si="327"/>
        <v>Spieler 2</v>
      </c>
      <c r="C266" s="373" t="str">
        <f t="shared" si="328"/>
        <v/>
      </c>
      <c r="D266" s="360">
        <f>IF(AC266=301,"",AC266)</f>
        <v>183</v>
      </c>
      <c r="E266" s="360" t="str">
        <f>IF(AD266=0,"",AD266)</f>
        <v/>
      </c>
      <c r="F266" s="360">
        <f>IF(AE266=301,"",AE266)</f>
        <v>185</v>
      </c>
      <c r="G266" s="360" t="str">
        <f>IF(AF266=0,"",AF266)</f>
        <v/>
      </c>
      <c r="H266" s="360">
        <f>IF(AG266=301,"",AG266)</f>
        <v>180</v>
      </c>
      <c r="I266" s="360" t="str">
        <f>IF(AH266=0,"",AH266)</f>
        <v/>
      </c>
      <c r="J266" s="360">
        <f>IF(AI266=301,"",AI266)</f>
        <v>208</v>
      </c>
      <c r="K266" s="360" t="str">
        <f>IF(AJ266=0,"",AJ266)</f>
        <v/>
      </c>
      <c r="L266" s="360">
        <f>IF(AK266=301,"",AK266)</f>
        <v>212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170</v>
      </c>
      <c r="Q266" s="360" t="str">
        <f>IF(AP266=0,"",AP266)</f>
        <v/>
      </c>
      <c r="R266" s="360">
        <f>IF(AQ266=301,"",AQ266)</f>
        <v>231</v>
      </c>
      <c r="S266" s="360" t="str">
        <f>IF(AR266=0,"",AR266)</f>
        <v/>
      </c>
      <c r="T266" s="360">
        <f>IF(AS266=301,"",AS266)</f>
        <v>195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183</v>
      </c>
      <c r="AD266" s="365"/>
      <c r="AE266" s="364">
        <f>ABS(INDEX(AE:AE,MATCH(AE262,$AA:$AA,0)+8)+INDEX(AE:AE,MATCH(AE262,$AA:$AA,0)+9)+INDEX(AE:AE,MATCH(AE262,$AA:$AA,0)+10))</f>
        <v>185</v>
      </c>
      <c r="AF266" s="365"/>
      <c r="AG266" s="364">
        <f>ABS(INDEX(AG:AG,MATCH(AG262,$AA:$AA,0)+8)+INDEX(AG:AG,MATCH(AG262,$AA:$AA,0)+9)+INDEX(AG:AG,MATCH(AG262,$AA:$AA,0)+10))</f>
        <v>180</v>
      </c>
      <c r="AH266" s="365"/>
      <c r="AI266" s="364">
        <f>ABS(INDEX(AI:AI,MATCH(AI262,$AA:$AA,0)+8)+INDEX(AI:AI,MATCH(AI262,$AA:$AA,0)+9)+INDEX(AI:AI,MATCH(AI262,$AA:$AA,0)+10))</f>
        <v>208</v>
      </c>
      <c r="AJ266" s="365"/>
      <c r="AK266" s="364">
        <f>ABS(INDEX(AK:AK,MATCH(AK262,$AA:$AA,0)+8)+INDEX(AK:AK,MATCH(AK262,$AA:$AA,0)+9)+INDEX(AK:AK,MATCH(AK262,$AA:$AA,0)+10))</f>
        <v>212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170</v>
      </c>
      <c r="AP266" s="365"/>
      <c r="AQ266" s="364">
        <f>ABS(INDEX(AQ:AQ,MATCH(AQ262,$AA:$AA,0)+8)+INDEX(AQ:AQ,MATCH(AQ262,$AA:$AA,0)+9)+INDEX(AQ:AQ,MATCH(AQ262,$AA:$AA,0)+10))</f>
        <v>231</v>
      </c>
      <c r="AR266" s="365"/>
      <c r="AS266" s="364">
        <f>ABS(INDEX(AS:AS,MATCH(AS262,$AA:$AA,0)+8)+INDEX(AS:AS,MATCH(AS262,$AA:$AA,0)+9)+INDEX(AS:AS,MATCH(AS262,$AA:$AA,0)+10))</f>
        <v>195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5" customHeight="1" x14ac:dyDescent="0.2">
      <c r="B267" s="372" t="str">
        <f t="shared" si="327"/>
        <v>Spieler 3</v>
      </c>
      <c r="C267" s="373" t="str">
        <f t="shared" si="328"/>
        <v/>
      </c>
      <c r="D267" s="360">
        <f>IF(AC267=301,"",AC267)</f>
        <v>181</v>
      </c>
      <c r="E267" s="360" t="str">
        <f>IF(AD267=0,"",AD267)</f>
        <v/>
      </c>
      <c r="F267" s="360">
        <f>IF(AE267=301,"",AE267)</f>
        <v>183</v>
      </c>
      <c r="G267" s="360" t="str">
        <f>IF(AF267=0,"",AF267)</f>
        <v/>
      </c>
      <c r="H267" s="360">
        <f>IF(AG267=301,"",AG267)</f>
        <v>239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205</v>
      </c>
      <c r="M267" s="360" t="str">
        <f>IF(AL267=0,"",AL267)</f>
        <v/>
      </c>
      <c r="N267" s="360">
        <f>IF(AM267=301,"",AM267)</f>
        <v>130</v>
      </c>
      <c r="O267" s="360" t="str">
        <f>IF(AN267=0,"",AN267)</f>
        <v/>
      </c>
      <c r="P267" s="360">
        <f>IF(AO267=301,"",AO267)</f>
        <v>183</v>
      </c>
      <c r="Q267" s="360" t="str">
        <f>IF(AP267=0,"",AP267)</f>
        <v/>
      </c>
      <c r="R267" s="360">
        <f>IF(AQ267=301,"",AQ267)</f>
        <v>201</v>
      </c>
      <c r="S267" s="360" t="str">
        <f>IF(AR267=0,"",AR267)</f>
        <v/>
      </c>
      <c r="T267" s="360">
        <f>IF(AS267=301,"",AS267)</f>
        <v>213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181</v>
      </c>
      <c r="AD267" s="365"/>
      <c r="AE267" s="364">
        <f>ABS(INDEX(AE:AE,MATCH(AE262,$AA:$AA,0)+11)+INDEX(AE:AE,MATCH(AE262,$AA:$AA,0)+12)+INDEX(AE:AE,MATCH(AE262,$AA:$AA,0)+13))</f>
        <v>183</v>
      </c>
      <c r="AF267" s="365"/>
      <c r="AG267" s="364">
        <f>ABS(INDEX(AG:AG,MATCH(AG262,$AA:$AA,0)+11)+INDEX(AG:AG,MATCH(AG262,$AA:$AA,0)+12)+INDEX(AG:AG,MATCH(AG262,$AA:$AA,0)+13))</f>
        <v>239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205</v>
      </c>
      <c r="AL267" s="365"/>
      <c r="AM267" s="364">
        <f>ABS(INDEX(AM:AM,MATCH(AM262,$AA:$AA,0)+11)+INDEX(AM:AM,MATCH(AM262,$AA:$AA,0)+12)+INDEX(AM:AM,MATCH(AM262,$AA:$AA,0)+13))</f>
        <v>130</v>
      </c>
      <c r="AN267" s="365"/>
      <c r="AO267" s="364">
        <f>ABS(INDEX(AO:AO,MATCH(AO262,$AA:$AA,0)+11)+INDEX(AO:AO,MATCH(AO262,$AA:$AA,0)+12)+INDEX(AO:AO,MATCH(AO262,$AA:$AA,0)+13))</f>
        <v>183</v>
      </c>
      <c r="AP267" s="365"/>
      <c r="AQ267" s="364">
        <f>ABS(INDEX(AQ:AQ,MATCH(AQ262,$AA:$AA,0)+11)+INDEX(AQ:AQ,MATCH(AQ262,$AA:$AA,0)+12)+INDEX(AQ:AQ,MATCH(AQ262,$AA:$AA,0)+13))</f>
        <v>201</v>
      </c>
      <c r="AR267" s="365"/>
      <c r="AS267" s="364">
        <f>ABS(INDEX(AS:AS,MATCH(AS262,$AA:$AA,0)+11)+INDEX(AS:AS,MATCH(AS262,$AA:$AA,0)+12)+INDEX(AS:AS,MATCH(AS262,$AA:$AA,0)+13))</f>
        <v>213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5" customHeight="1" x14ac:dyDescent="0.2">
      <c r="B268" s="372" t="str">
        <f t="shared" si="327"/>
        <v>Spieler 4</v>
      </c>
      <c r="C268" s="373" t="str">
        <f t="shared" si="328"/>
        <v/>
      </c>
      <c r="D268" s="360">
        <f>IF(AC268=301,"",AC268)</f>
        <v>200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280</v>
      </c>
      <c r="I268" s="360" t="str">
        <f>IF(AH268=0,"",AH268)</f>
        <v/>
      </c>
      <c r="J268" s="360">
        <f>IF(AI268=301,"",AI268)</f>
        <v>233</v>
      </c>
      <c r="K268" s="360" t="str">
        <f>IF(AJ268=0,"",AJ268)</f>
        <v/>
      </c>
      <c r="L268" s="360">
        <f>IF(AK268=301,"",AK268)</f>
        <v>234</v>
      </c>
      <c r="M268" s="360" t="str">
        <f>IF(AL268=0,"",AL268)</f>
        <v/>
      </c>
      <c r="N268" s="360">
        <f>IF(AM268=301,"",AM268)</f>
        <v>184</v>
      </c>
      <c r="O268" s="360" t="str">
        <f>IF(AN268=0,"",AN268)</f>
        <v/>
      </c>
      <c r="P268" s="360">
        <f>IF(AO268=301,"",AO268)</f>
        <v>189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212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200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280</v>
      </c>
      <c r="AH268" s="365"/>
      <c r="AI268" s="364">
        <f>ABS(INDEX(AI:AI,MATCH(AI262,$AA:$AA,0)+14)+INDEX(AI:AI,MATCH(AI262,$AA:$AA,0)+15)+INDEX(AI:AI,MATCH(AI262,$AA:$AA,0)+16))</f>
        <v>233</v>
      </c>
      <c r="AJ268" s="365"/>
      <c r="AK268" s="364">
        <f>ABS(INDEX(AK:AK,MATCH(AK262,$AA:$AA,0)+14)+INDEX(AK:AK,MATCH(AK262,$AA:$AA,0)+15)+INDEX(AK:AK,MATCH(AK262,$AA:$AA,0)+16))</f>
        <v>234</v>
      </c>
      <c r="AL268" s="365"/>
      <c r="AM268" s="364">
        <f>ABS(INDEX(AM:AM,MATCH(AM262,$AA:$AA,0)+14)+INDEX(AM:AM,MATCH(AM262,$AA:$AA,0)+15)+INDEX(AM:AM,MATCH(AM262,$AA:$AA,0)+16))</f>
        <v>184</v>
      </c>
      <c r="AN268" s="365"/>
      <c r="AO268" s="364">
        <f>ABS(INDEX(AO:AO,MATCH(AO262,$AA:$AA,0)+14)+INDEX(AO:AO,MATCH(AO262,$AA:$AA,0)+15)+INDEX(AO:AO,MATCH(AO262,$AA:$AA,0)+16))</f>
        <v>189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212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5" customHeight="1" x14ac:dyDescent="0.2">
      <c r="B269" s="344" t="str">
        <f t="shared" si="327"/>
        <v>Gesamt</v>
      </c>
      <c r="C269" s="345" t="str">
        <f t="shared" si="328"/>
        <v/>
      </c>
      <c r="D269" s="363">
        <f>IF(AC269=1505,"",AC269)</f>
        <v>753</v>
      </c>
      <c r="E269" s="363" t="str">
        <f>IF(AD269=0,"",AD269)</f>
        <v/>
      </c>
      <c r="F269" s="363">
        <f>IF(AE269=1505,"",AE269)</f>
        <v>765</v>
      </c>
      <c r="G269" s="363" t="str">
        <f>IF(AF269=0,"",AF269)</f>
        <v/>
      </c>
      <c r="H269" s="363">
        <f>IF(AG269=1505,"",AG269)</f>
        <v>879</v>
      </c>
      <c r="I269" s="363" t="str">
        <f>IF(AH269=0,"",AH269)</f>
        <v/>
      </c>
      <c r="J269" s="363">
        <f>IF(AI269=1505,"",AI269)</f>
        <v>787</v>
      </c>
      <c r="K269" s="363" t="str">
        <f>IF(AJ269=0,"",AJ269)</f>
        <v/>
      </c>
      <c r="L269" s="363">
        <f>IF(AK269=1505,"",AK269)</f>
        <v>910</v>
      </c>
      <c r="M269" s="363" t="str">
        <f>IF(AL269=0,"",AL269)</f>
        <v/>
      </c>
      <c r="N269" s="363">
        <f>IF(AM269=1505,"",AM269)</f>
        <v>680</v>
      </c>
      <c r="O269" s="363" t="str">
        <f>IF(AN269=0,"",AN269)</f>
        <v/>
      </c>
      <c r="P269" s="363">
        <f>IF(AO269=1505,"",AO269)</f>
        <v>708</v>
      </c>
      <c r="Q269" s="363" t="str">
        <f>IF(AP269=0,"",AP269)</f>
        <v/>
      </c>
      <c r="R269" s="363">
        <f>IF(AQ269=1505,"",AQ269)</f>
        <v>636</v>
      </c>
      <c r="S269" s="363" t="str">
        <f>IF(AR269=0,"",AR269)</f>
        <v/>
      </c>
      <c r="T269" s="363">
        <f>IF(AS269=1505,"",AS269)</f>
        <v>827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753</v>
      </c>
      <c r="AD269" s="345"/>
      <c r="AE269" s="344">
        <f>SUM(AE265:AE268)</f>
        <v>765</v>
      </c>
      <c r="AF269" s="345"/>
      <c r="AG269" s="344">
        <f>SUM(AG265:AG268)</f>
        <v>879</v>
      </c>
      <c r="AH269" s="345"/>
      <c r="AI269" s="344">
        <f>SUM(AI265:AI268)</f>
        <v>787</v>
      </c>
      <c r="AJ269" s="345"/>
      <c r="AK269" s="344">
        <f>SUM(AK265:AK268)</f>
        <v>910</v>
      </c>
      <c r="AL269" s="345"/>
      <c r="AM269" s="344">
        <f>SUM(AM265:AM268)</f>
        <v>680</v>
      </c>
      <c r="AN269" s="345"/>
      <c r="AO269" s="344">
        <f>SUM(AO265:AO268)</f>
        <v>708</v>
      </c>
      <c r="AP269" s="345"/>
      <c r="AQ269" s="344">
        <f>SUM(AQ265:AQ268)</f>
        <v>636</v>
      </c>
      <c r="AR269" s="345"/>
      <c r="AS269" s="344">
        <f>SUM(AS265:AS268)</f>
        <v>827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3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25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2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25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6">
        <f>IF(AD277="","",AD277)</f>
        <v>1</v>
      </c>
      <c r="F277" s="75">
        <f t="shared" ref="F277:F290" si="331">IF(AE277=0,"",AE277)</f>
        <v>207</v>
      </c>
      <c r="G277" s="346">
        <f>IF(AF277="","",AF277)</f>
        <v>0</v>
      </c>
      <c r="H277" s="75">
        <f t="shared" ref="H277:H290" si="332">IF(AG277=0,"",AG277)</f>
        <v>217</v>
      </c>
      <c r="I277" s="346">
        <f>IF(AH277="","",AH277)</f>
        <v>1</v>
      </c>
      <c r="J277" s="75">
        <f t="shared" ref="J277:J290" si="333">IF(AI277=0,"",AI277)</f>
        <v>223</v>
      </c>
      <c r="K277" s="346">
        <f>IF(AJ277="","",AJ277)</f>
        <v>1</v>
      </c>
      <c r="L277" s="75">
        <f t="shared" ref="L277:L290" si="334">IF(AK277=0,"",AK277)</f>
        <v>212</v>
      </c>
      <c r="M277" s="346">
        <f>IF(AL277="","",AL277)</f>
        <v>1</v>
      </c>
      <c r="N277" s="75">
        <f>IF(AM277=0,"",AM277)</f>
        <v>143</v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>
        <f t="shared" ref="R277:R290" si="336">IF(AQ277=0,"",AQ277)</f>
        <v>241</v>
      </c>
      <c r="S277" s="346">
        <f>IF(AR277="","",AR277)</f>
        <v>1</v>
      </c>
      <c r="T277" s="75">
        <f t="shared" ref="T277:T290" si="337">IF(AS277=0,"",AS277)</f>
        <v>135</v>
      </c>
      <c r="U277" s="346">
        <f>IF(AT277="","",AT277)</f>
        <v>0</v>
      </c>
      <c r="V277" s="75">
        <f t="shared" ref="V277:V290" si="338">IF(AU277=0,"",AU277)</f>
        <v>1574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">
      <c r="A278" s="375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 t="str">
        <f t="shared" si="334"/>
        <v/>
      </c>
      <c r="M278" s="347"/>
      <c r="N278" s="78" t="str">
        <f t="shared" ref="N278:N290" si="353">IF(AM278=0,"",AM278)</f>
        <v/>
      </c>
      <c r="O278" s="347"/>
      <c r="P278" s="78">
        <f t="shared" si="335"/>
        <v>156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156</v>
      </c>
      <c r="W278" s="347"/>
      <c r="Z278" s="350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25">
      <c r="A279" s="376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 t="str">
        <f t="shared" si="336"/>
        <v/>
      </c>
      <c r="S279" s="348"/>
      <c r="T279" s="69" t="str">
        <f t="shared" si="337"/>
        <v/>
      </c>
      <c r="U279" s="348"/>
      <c r="V279" s="69" t="str">
        <f t="shared" si="338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">
      <c r="A280" s="374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6">
        <f>IF(AD280="","",AD280)</f>
        <v>0</v>
      </c>
      <c r="F280" s="75">
        <f t="shared" si="331"/>
        <v>200</v>
      </c>
      <c r="G280" s="346">
        <f>IF(AF280="","",AF280)</f>
        <v>0</v>
      </c>
      <c r="H280" s="75">
        <f t="shared" si="332"/>
        <v>200</v>
      </c>
      <c r="I280" s="346">
        <f>IF(AH280="","",AH280)</f>
        <v>1</v>
      </c>
      <c r="J280" s="75">
        <f t="shared" si="333"/>
        <v>225</v>
      </c>
      <c r="K280" s="346">
        <f>IF(AJ280="","",AJ280)</f>
        <v>1</v>
      </c>
      <c r="L280" s="75">
        <f t="shared" si="334"/>
        <v>166</v>
      </c>
      <c r="M280" s="346">
        <f>IF(AL280="","",AL280)</f>
        <v>0</v>
      </c>
      <c r="N280" s="75">
        <f t="shared" si="353"/>
        <v>223</v>
      </c>
      <c r="O280" s="346">
        <f>IF(AN280="","",AN280)</f>
        <v>1</v>
      </c>
      <c r="P280" s="75">
        <f t="shared" si="335"/>
        <v>199</v>
      </c>
      <c r="Q280" s="346">
        <f>IF(AP280="","",AP280)</f>
        <v>0</v>
      </c>
      <c r="R280" s="75">
        <f t="shared" si="336"/>
        <v>176</v>
      </c>
      <c r="S280" s="346">
        <f>IF(AR280="","",AR280)</f>
        <v>0</v>
      </c>
      <c r="T280" s="75">
        <f t="shared" si="337"/>
        <v>204</v>
      </c>
      <c r="U280" s="346">
        <f>IF(AT280="","",AT280)</f>
        <v>0.5</v>
      </c>
      <c r="V280" s="75">
        <f t="shared" si="338"/>
        <v>1783</v>
      </c>
      <c r="W280" s="346">
        <f>IF(AV280="","",AV280)</f>
        <v>3.5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">
      <c r="A281" s="375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7"/>
      <c r="F281" s="78" t="str">
        <f t="shared" si="331"/>
        <v/>
      </c>
      <c r="G281" s="347"/>
      <c r="H281" s="78" t="str">
        <f t="shared" si="332"/>
        <v/>
      </c>
      <c r="I281" s="347"/>
      <c r="J281" s="78" t="str">
        <f t="shared" si="333"/>
        <v/>
      </c>
      <c r="K281" s="347"/>
      <c r="L281" s="78" t="str">
        <f t="shared" si="334"/>
        <v/>
      </c>
      <c r="M281" s="347"/>
      <c r="N281" s="78" t="str">
        <f t="shared" si="353"/>
        <v/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 t="str">
        <f t="shared" si="338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25">
      <c r="A282" s="376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 t="str">
        <f t="shared" si="335"/>
        <v/>
      </c>
      <c r="Q282" s="348"/>
      <c r="R282" s="69" t="str">
        <f t="shared" si="336"/>
        <v/>
      </c>
      <c r="S282" s="348"/>
      <c r="T282" s="69" t="str">
        <f t="shared" si="337"/>
        <v/>
      </c>
      <c r="U282" s="348"/>
      <c r="V282" s="69" t="str">
        <f t="shared" si="338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">
      <c r="A283" s="374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6">
        <f>IF(AD283="","",AD283)</f>
        <v>0</v>
      </c>
      <c r="F283" s="75">
        <f t="shared" si="331"/>
        <v>178</v>
      </c>
      <c r="G283" s="346">
        <f>IF(AF283="","",AF283)</f>
        <v>1</v>
      </c>
      <c r="H283" s="75">
        <f t="shared" si="332"/>
        <v>159</v>
      </c>
      <c r="I283" s="346">
        <f>IF(AH283="","",AH283)</f>
        <v>0</v>
      </c>
      <c r="J283" s="75">
        <f t="shared" si="333"/>
        <v>172</v>
      </c>
      <c r="K283" s="346">
        <f>IF(AJ283="","",AJ283)</f>
        <v>0</v>
      </c>
      <c r="L283" s="75" t="str">
        <f t="shared" si="334"/>
        <v/>
      </c>
      <c r="M283" s="346">
        <f>IF(AL283="","",AL283)</f>
        <v>0</v>
      </c>
      <c r="N283" s="75" t="str">
        <f t="shared" si="353"/>
        <v/>
      </c>
      <c r="O283" s="346">
        <f>IF(AN283="","",AN283)</f>
        <v>0</v>
      </c>
      <c r="P283" s="75">
        <f t="shared" si="335"/>
        <v>167</v>
      </c>
      <c r="Q283" s="346">
        <f>IF(AP283="","",AP283)</f>
        <v>0</v>
      </c>
      <c r="R283" s="75">
        <f t="shared" si="336"/>
        <v>172</v>
      </c>
      <c r="S283" s="346">
        <f>IF(AR283="","",AR283)</f>
        <v>1</v>
      </c>
      <c r="T283" s="75">
        <f t="shared" si="337"/>
        <v>200</v>
      </c>
      <c r="U283" s="346">
        <f>IF(AT283="","",AT283)</f>
        <v>1</v>
      </c>
      <c r="V283" s="75">
        <f t="shared" si="338"/>
        <v>1236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">
      <c r="A284" s="375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>
        <f t="shared" si="334"/>
        <v>170</v>
      </c>
      <c r="M284" s="347"/>
      <c r="N284" s="78">
        <f t="shared" si="353"/>
        <v>130</v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>
        <f t="shared" si="338"/>
        <v>300</v>
      </c>
      <c r="W284" s="347"/>
      <c r="Z284" s="350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25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">
      <c r="A286" s="374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6">
        <f>IF(AD286="","",AD286)</f>
        <v>0</v>
      </c>
      <c r="F286" s="75">
        <f t="shared" si="331"/>
        <v>147</v>
      </c>
      <c r="G286" s="346">
        <f>IF(AF286="","",AF286)</f>
        <v>0</v>
      </c>
      <c r="H286" s="75" t="str">
        <f t="shared" si="332"/>
        <v/>
      </c>
      <c r="I286" s="346">
        <f>IF(AH286="","",AH286)</f>
        <v>1</v>
      </c>
      <c r="J286" s="75" t="str">
        <f t="shared" si="333"/>
        <v/>
      </c>
      <c r="K286" s="346">
        <f>IF(AJ286="","",AJ286)</f>
        <v>0</v>
      </c>
      <c r="L286" s="75" t="str">
        <f t="shared" si="334"/>
        <v/>
      </c>
      <c r="M286" s="346">
        <f>IF(AL286="","",AL286)</f>
        <v>1</v>
      </c>
      <c r="N286" s="75" t="str">
        <f t="shared" si="353"/>
        <v/>
      </c>
      <c r="O286" s="346">
        <f>IF(AN286="","",AN286)</f>
        <v>1</v>
      </c>
      <c r="P286" s="75" t="str">
        <f t="shared" si="335"/>
        <v/>
      </c>
      <c r="Q286" s="346">
        <f>IF(AP286="","",AP286)</f>
        <v>1</v>
      </c>
      <c r="R286" s="75" t="str">
        <f t="shared" si="336"/>
        <v/>
      </c>
      <c r="S286" s="346">
        <f>IF(AR286="","",AR286)</f>
        <v>0</v>
      </c>
      <c r="T286" s="75" t="str">
        <f t="shared" si="337"/>
        <v/>
      </c>
      <c r="U286" s="346">
        <f>IF(AT286="","",AT286)</f>
        <v>1</v>
      </c>
      <c r="V286" s="75">
        <f t="shared" si="338"/>
        <v>302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">
      <c r="A287" s="375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7"/>
      <c r="F287" s="78" t="str">
        <f t="shared" si="331"/>
        <v/>
      </c>
      <c r="G287" s="347"/>
      <c r="H287" s="78">
        <f t="shared" si="332"/>
        <v>180</v>
      </c>
      <c r="I287" s="347"/>
      <c r="J287" s="78">
        <f t="shared" si="333"/>
        <v>214</v>
      </c>
      <c r="K287" s="347"/>
      <c r="L287" s="78">
        <f t="shared" si="334"/>
        <v>199</v>
      </c>
      <c r="M287" s="347"/>
      <c r="N287" s="78">
        <f t="shared" si="353"/>
        <v>184</v>
      </c>
      <c r="O287" s="347"/>
      <c r="P287" s="78">
        <f t="shared" si="335"/>
        <v>193</v>
      </c>
      <c r="Q287" s="347"/>
      <c r="R287" s="78">
        <f t="shared" si="336"/>
        <v>159</v>
      </c>
      <c r="S287" s="347"/>
      <c r="T287" s="78">
        <f t="shared" si="337"/>
        <v>216</v>
      </c>
      <c r="U287" s="347"/>
      <c r="V287" s="78">
        <f t="shared" si="338"/>
        <v>1345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25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25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25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">
      <c r="B293" s="90" t="str">
        <f t="shared" si="364"/>
        <v/>
      </c>
      <c r="C293" s="86" t="str">
        <f t="shared" si="365"/>
        <v/>
      </c>
      <c r="D293" s="356" t="str">
        <f t="shared" si="366"/>
        <v>BC EMAX Unterföhring 2</v>
      </c>
      <c r="E293" s="357" t="str">
        <f t="shared" si="366"/>
        <v/>
      </c>
      <c r="F293" s="356" t="str">
        <f t="shared" si="366"/>
        <v>BK München 3</v>
      </c>
      <c r="G293" s="357" t="str">
        <f t="shared" si="366"/>
        <v/>
      </c>
      <c r="H293" s="356" t="str">
        <f t="shared" si="366"/>
        <v>Schanzer Ingolstadt 1</v>
      </c>
      <c r="I293" s="357" t="str">
        <f t="shared" si="366"/>
        <v/>
      </c>
      <c r="J293" s="356" t="str">
        <f t="shared" si="366"/>
        <v>SG DJK Rimpar</v>
      </c>
      <c r="K293" s="357" t="str">
        <f t="shared" si="366"/>
        <v/>
      </c>
      <c r="L293" s="356" t="str">
        <f t="shared" si="366"/>
        <v>BC Comet Nürnberg</v>
      </c>
      <c r="M293" s="357" t="str">
        <f t="shared" si="366"/>
        <v/>
      </c>
      <c r="N293" s="356" t="str">
        <f t="shared" si="367"/>
        <v>Bowlinghaus Bamberg 1</v>
      </c>
      <c r="O293" s="357" t="str">
        <f t="shared" si="367"/>
        <v/>
      </c>
      <c r="P293" s="356" t="str">
        <f t="shared" si="367"/>
        <v>Bajuwaren München 1</v>
      </c>
      <c r="Q293" s="357" t="str">
        <f t="shared" si="367"/>
        <v/>
      </c>
      <c r="R293" s="356" t="str">
        <f t="shared" si="367"/>
        <v>RW Lichtenhof Stein 1</v>
      </c>
      <c r="S293" s="357" t="str">
        <f t="shared" si="367"/>
        <v/>
      </c>
      <c r="T293" s="356" t="str">
        <f t="shared" si="367"/>
        <v>SG Rottendorf 1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BK München 3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Bajuwaren München 1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SG Rottendorf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5" customHeight="1" x14ac:dyDescent="0.2">
      <c r="B295" s="372" t="str">
        <f t="shared" si="364"/>
        <v>Spieler 1</v>
      </c>
      <c r="C295" s="373" t="str">
        <f t="shared" si="365"/>
        <v/>
      </c>
      <c r="D295" s="360">
        <f>IF(AC295=301,"",AC295)</f>
        <v>194</v>
      </c>
      <c r="E295" s="360" t="str">
        <f>IF(AD295=0,"",AD295)</f>
        <v/>
      </c>
      <c r="F295" s="360">
        <f>IF(AE295=301,"",AE295)</f>
        <v>269</v>
      </c>
      <c r="G295" s="360" t="str">
        <f>IF(AF295=0,"",AF295)</f>
        <v/>
      </c>
      <c r="H295" s="360">
        <f>IF(AG295=301,"",AG295)</f>
        <v>148</v>
      </c>
      <c r="I295" s="360" t="str">
        <f>IF(AH295=0,"",AH295)</f>
        <v/>
      </c>
      <c r="J295" s="360">
        <f>IF(AI295=301,"",AI295)</f>
        <v>215</v>
      </c>
      <c r="K295" s="360" t="str">
        <f>IF(AJ295=0,"",AJ295)</f>
        <v/>
      </c>
      <c r="L295" s="360">
        <f>IF(AK295=301,"",AK295)</f>
        <v>169</v>
      </c>
      <c r="M295" s="360" t="str">
        <f>IF(AL295=0,"",AL295)</f>
        <v/>
      </c>
      <c r="N295" s="360">
        <f>IF(AM295=301,"",AM295)</f>
        <v>183</v>
      </c>
      <c r="O295" s="360" t="str">
        <f>IF(AN295=0,"",AN295)</f>
        <v/>
      </c>
      <c r="P295" s="360">
        <f>IF(AO295=301,"",AO295)</f>
        <v>236</v>
      </c>
      <c r="Q295" s="360" t="str">
        <f>IF(AP295=0,"",AP295)</f>
        <v/>
      </c>
      <c r="R295" s="360">
        <f>IF(AQ295=301,"",AQ295)</f>
        <v>201</v>
      </c>
      <c r="S295" s="360" t="str">
        <f>IF(AR295=0,"",AR295)</f>
        <v/>
      </c>
      <c r="T295" s="360">
        <f>IF(AS295=301,"",AS295)</f>
        <v>236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194</v>
      </c>
      <c r="AD295" s="367"/>
      <c r="AE295" s="366">
        <f>ABS(INDEX(AE:AE,MATCH(AE292,$AA:$AA,0)+5)+INDEX(AE:AE,MATCH(AE292,$AA:$AA,0)+6)+INDEX(AE:AE,MATCH(AE292,$AA:$AA,0)+7))</f>
        <v>269</v>
      </c>
      <c r="AF295" s="367"/>
      <c r="AG295" s="366">
        <f>ABS(INDEX(AG:AG,MATCH(AG292,$AA:$AA,0)+5)+INDEX(AG:AG,MATCH(AG292,$AA:$AA,0)+6)+INDEX(AG:AG,MATCH(AG292,$AA:$AA,0)+7))</f>
        <v>148</v>
      </c>
      <c r="AH295" s="367"/>
      <c r="AI295" s="366">
        <f>ABS(INDEX(AI:AI,MATCH(AI292,$AA:$AA,0)+5)+INDEX(AI:AI,MATCH(AI292,$AA:$AA,0)+6)+INDEX(AI:AI,MATCH(AI292,$AA:$AA,0)+7))</f>
        <v>215</v>
      </c>
      <c r="AJ295" s="367"/>
      <c r="AK295" s="366">
        <f>ABS(INDEX(AK:AK,MATCH(AK292,$AA:$AA,0)+5)+INDEX(AK:AK,MATCH(AK292,$AA:$AA,0)+6)+INDEX(AK:AK,MATCH(AK292,$AA:$AA,0)+7))</f>
        <v>169</v>
      </c>
      <c r="AL295" s="367"/>
      <c r="AM295" s="366">
        <f>ABS(INDEX(AM:AM,MATCH(AM292,$AA:$AA,0)+5)+INDEX(AM:AM,MATCH(AM292,$AA:$AA,0)+6)+INDEX(AM:AM,MATCH(AM292,$AA:$AA,0)+7))</f>
        <v>183</v>
      </c>
      <c r="AN295" s="367"/>
      <c r="AO295" s="366">
        <f>ABS(INDEX(AO:AO,MATCH(AO292,$AA:$AA,0)+5)+INDEX(AO:AO,MATCH(AO292,$AA:$AA,0)+6)+INDEX(AO:AO,MATCH(AO292,$AA:$AA,0)+7))</f>
        <v>236</v>
      </c>
      <c r="AP295" s="367"/>
      <c r="AQ295" s="366">
        <f>ABS(INDEX(AQ:AQ,MATCH(AQ292,$AA:$AA,0)+5)+INDEX(AQ:AQ,MATCH(AQ292,$AA:$AA,0)+6)+INDEX(AQ:AQ,MATCH(AQ292,$AA:$AA,0)+7))</f>
        <v>201</v>
      </c>
      <c r="AR295" s="367"/>
      <c r="AS295" s="366">
        <f>ABS(INDEX(AS:AS,MATCH(AS292,$AA:$AA,0)+5)+INDEX(AS:AS,MATCH(AS292,$AA:$AA,0)+6)+INDEX(AS:AS,MATCH(AS292,$AA:$AA,0)+7))</f>
        <v>236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5" customHeight="1" x14ac:dyDescent="0.2">
      <c r="B296" s="372" t="str">
        <f t="shared" si="364"/>
        <v>Spieler 2</v>
      </c>
      <c r="C296" s="373" t="str">
        <f t="shared" si="365"/>
        <v/>
      </c>
      <c r="D296" s="360">
        <f>IF(AC296=301,"",AC296)</f>
        <v>224</v>
      </c>
      <c r="E296" s="360" t="str">
        <f>IF(AD296=0,"",AD296)</f>
        <v/>
      </c>
      <c r="F296" s="360">
        <f>IF(AE296=301,"",AE296)</f>
        <v>235</v>
      </c>
      <c r="G296" s="360" t="str">
        <f>IF(AF296=0,"",AF296)</f>
        <v/>
      </c>
      <c r="H296" s="360">
        <f>IF(AG296=301,"",AG296)</f>
        <v>138</v>
      </c>
      <c r="I296" s="360" t="str">
        <f>IF(AH296=0,"",AH296)</f>
        <v/>
      </c>
      <c r="J296" s="360">
        <f>IF(AI296=301,"",AI296)</f>
        <v>191</v>
      </c>
      <c r="K296" s="360" t="str">
        <f>IF(AJ296=0,"",AJ296)</f>
        <v/>
      </c>
      <c r="L296" s="360">
        <f>IF(AK296=301,"",AK296)</f>
        <v>238</v>
      </c>
      <c r="M296" s="360" t="str">
        <f>IF(AL296=0,"",AL296)</f>
        <v/>
      </c>
      <c r="N296" s="360">
        <f>IF(AM296=301,"",AM296)</f>
        <v>199</v>
      </c>
      <c r="O296" s="360" t="str">
        <f>IF(AN296=0,"",AN296)</f>
        <v/>
      </c>
      <c r="P296" s="360">
        <f>IF(AO296=301,"",AO296)</f>
        <v>219</v>
      </c>
      <c r="Q296" s="360" t="str">
        <f>IF(AP296=0,"",AP296)</f>
        <v/>
      </c>
      <c r="R296" s="360">
        <f>IF(AQ296=301,"",AQ296)</f>
        <v>179</v>
      </c>
      <c r="S296" s="360" t="str">
        <f>IF(AR296=0,"",AR296)</f>
        <v/>
      </c>
      <c r="T296" s="360">
        <f>IF(AS296=301,"",AS296)</f>
        <v>204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224</v>
      </c>
      <c r="AD296" s="365"/>
      <c r="AE296" s="364">
        <f>ABS(INDEX(AE:AE,MATCH(AE292,$AA:$AA,0)+8)+INDEX(AE:AE,MATCH(AE292,$AA:$AA,0)+9)+INDEX(AE:AE,MATCH(AE292,$AA:$AA,0)+10))</f>
        <v>235</v>
      </c>
      <c r="AF296" s="365"/>
      <c r="AG296" s="364">
        <f>ABS(INDEX(AG:AG,MATCH(AG292,$AA:$AA,0)+8)+INDEX(AG:AG,MATCH(AG292,$AA:$AA,0)+9)+INDEX(AG:AG,MATCH(AG292,$AA:$AA,0)+10))</f>
        <v>138</v>
      </c>
      <c r="AH296" s="365"/>
      <c r="AI296" s="364">
        <f>ABS(INDEX(AI:AI,MATCH(AI292,$AA:$AA,0)+8)+INDEX(AI:AI,MATCH(AI292,$AA:$AA,0)+9)+INDEX(AI:AI,MATCH(AI292,$AA:$AA,0)+10))</f>
        <v>191</v>
      </c>
      <c r="AJ296" s="365"/>
      <c r="AK296" s="364">
        <f>ABS(INDEX(AK:AK,MATCH(AK292,$AA:$AA,0)+8)+INDEX(AK:AK,MATCH(AK292,$AA:$AA,0)+9)+INDEX(AK:AK,MATCH(AK292,$AA:$AA,0)+10))</f>
        <v>238</v>
      </c>
      <c r="AL296" s="365"/>
      <c r="AM296" s="364">
        <f>ABS(INDEX(AM:AM,MATCH(AM292,$AA:$AA,0)+8)+INDEX(AM:AM,MATCH(AM292,$AA:$AA,0)+9)+INDEX(AM:AM,MATCH(AM292,$AA:$AA,0)+10))</f>
        <v>199</v>
      </c>
      <c r="AN296" s="365"/>
      <c r="AO296" s="364">
        <f>ABS(INDEX(AO:AO,MATCH(AO292,$AA:$AA,0)+8)+INDEX(AO:AO,MATCH(AO292,$AA:$AA,0)+9)+INDEX(AO:AO,MATCH(AO292,$AA:$AA,0)+10))</f>
        <v>219</v>
      </c>
      <c r="AP296" s="365"/>
      <c r="AQ296" s="364">
        <f>ABS(INDEX(AQ:AQ,MATCH(AQ292,$AA:$AA,0)+8)+INDEX(AQ:AQ,MATCH(AQ292,$AA:$AA,0)+9)+INDEX(AQ:AQ,MATCH(AQ292,$AA:$AA,0)+10))</f>
        <v>179</v>
      </c>
      <c r="AR296" s="365"/>
      <c r="AS296" s="364">
        <f>ABS(INDEX(AS:AS,MATCH(AS292,$AA:$AA,0)+8)+INDEX(AS:AS,MATCH(AS292,$AA:$AA,0)+9)+INDEX(AS:AS,MATCH(AS292,$AA:$AA,0)+10))</f>
        <v>204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5" customHeight="1" x14ac:dyDescent="0.2">
      <c r="B297" s="372" t="str">
        <f t="shared" si="364"/>
        <v>Spieler 3</v>
      </c>
      <c r="C297" s="373" t="str">
        <f t="shared" si="365"/>
        <v/>
      </c>
      <c r="D297" s="360">
        <f>IF(AC297=301,"",AC297)</f>
        <v>200</v>
      </c>
      <c r="E297" s="360" t="str">
        <f>IF(AD297=0,"",AD297)</f>
        <v/>
      </c>
      <c r="F297" s="360">
        <f>IF(AE297=301,"",AE297)</f>
        <v>147</v>
      </c>
      <c r="G297" s="360" t="str">
        <f>IF(AF297=0,"",AF297)</f>
        <v/>
      </c>
      <c r="H297" s="360">
        <f>IF(AG297=301,"",AG297)</f>
        <v>168</v>
      </c>
      <c r="I297" s="360" t="str">
        <f>IF(AH297=0,"",AH297)</f>
        <v/>
      </c>
      <c r="J297" s="360">
        <f>IF(AI297=301,"",AI297)</f>
        <v>176</v>
      </c>
      <c r="K297" s="360" t="str">
        <f>IF(AJ297=0,"",AJ297)</f>
        <v/>
      </c>
      <c r="L297" s="360">
        <f>IF(AK297=301,"",AK297)</f>
        <v>246</v>
      </c>
      <c r="M297" s="360" t="str">
        <f>IF(AL297=0,"",AL297)</f>
        <v/>
      </c>
      <c r="N297" s="360">
        <f>IF(AM297=301,"",AM297)</f>
        <v>202</v>
      </c>
      <c r="O297" s="360" t="str">
        <f>IF(AN297=0,"",AN297)</f>
        <v/>
      </c>
      <c r="P297" s="360">
        <f>IF(AO297=301,"",AO297)</f>
        <v>200</v>
      </c>
      <c r="Q297" s="360" t="str">
        <f>IF(AP297=0,"",AP297)</f>
        <v/>
      </c>
      <c r="R297" s="360">
        <f>IF(AQ297=301,"",AQ297)</f>
        <v>162</v>
      </c>
      <c r="S297" s="360" t="str">
        <f>IF(AR297=0,"",AR297)</f>
        <v/>
      </c>
      <c r="T297" s="360">
        <f>IF(AS297=301,"",AS297)</f>
        <v>177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200</v>
      </c>
      <c r="AD297" s="365"/>
      <c r="AE297" s="364">
        <f>ABS(INDEX(AE:AE,MATCH(AE292,$AA:$AA,0)+11)+INDEX(AE:AE,MATCH(AE292,$AA:$AA,0)+12)+INDEX(AE:AE,MATCH(AE292,$AA:$AA,0)+13))</f>
        <v>147</v>
      </c>
      <c r="AF297" s="365"/>
      <c r="AG297" s="364">
        <f>ABS(INDEX(AG:AG,MATCH(AG292,$AA:$AA,0)+11)+INDEX(AG:AG,MATCH(AG292,$AA:$AA,0)+12)+INDEX(AG:AG,MATCH(AG292,$AA:$AA,0)+13))</f>
        <v>168</v>
      </c>
      <c r="AH297" s="365"/>
      <c r="AI297" s="364">
        <f>ABS(INDEX(AI:AI,MATCH(AI292,$AA:$AA,0)+11)+INDEX(AI:AI,MATCH(AI292,$AA:$AA,0)+12)+INDEX(AI:AI,MATCH(AI292,$AA:$AA,0)+13))</f>
        <v>176</v>
      </c>
      <c r="AJ297" s="365"/>
      <c r="AK297" s="364">
        <f>ABS(INDEX(AK:AK,MATCH(AK292,$AA:$AA,0)+11)+INDEX(AK:AK,MATCH(AK292,$AA:$AA,0)+12)+INDEX(AK:AK,MATCH(AK292,$AA:$AA,0)+13))</f>
        <v>246</v>
      </c>
      <c r="AL297" s="365"/>
      <c r="AM297" s="364">
        <f>ABS(INDEX(AM:AM,MATCH(AM292,$AA:$AA,0)+11)+INDEX(AM:AM,MATCH(AM292,$AA:$AA,0)+12)+INDEX(AM:AM,MATCH(AM292,$AA:$AA,0)+13))</f>
        <v>202</v>
      </c>
      <c r="AN297" s="365"/>
      <c r="AO297" s="364">
        <f>ABS(INDEX(AO:AO,MATCH(AO292,$AA:$AA,0)+11)+INDEX(AO:AO,MATCH(AO292,$AA:$AA,0)+12)+INDEX(AO:AO,MATCH(AO292,$AA:$AA,0)+13))</f>
        <v>200</v>
      </c>
      <c r="AP297" s="365"/>
      <c r="AQ297" s="364">
        <f>ABS(INDEX(AQ:AQ,MATCH(AQ292,$AA:$AA,0)+11)+INDEX(AQ:AQ,MATCH(AQ292,$AA:$AA,0)+12)+INDEX(AQ:AQ,MATCH(AQ292,$AA:$AA,0)+13))</f>
        <v>162</v>
      </c>
      <c r="AR297" s="365"/>
      <c r="AS297" s="364">
        <f>ABS(INDEX(AS:AS,MATCH(AS292,$AA:$AA,0)+11)+INDEX(AS:AS,MATCH(AS292,$AA:$AA,0)+12)+INDEX(AS:AS,MATCH(AS292,$AA:$AA,0)+13))</f>
        <v>177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5" customHeight="1" x14ac:dyDescent="0.2">
      <c r="B298" s="372" t="str">
        <f t="shared" si="364"/>
        <v>Spieler 4</v>
      </c>
      <c r="C298" s="373" t="str">
        <f t="shared" si="365"/>
        <v/>
      </c>
      <c r="D298" s="360">
        <f>IF(AC298=301,"",AC298)</f>
        <v>258</v>
      </c>
      <c r="E298" s="360" t="str">
        <f>IF(AD298=0,"",AD298)</f>
        <v/>
      </c>
      <c r="F298" s="360">
        <f>IF(AE298=301,"",AE298)</f>
        <v>193</v>
      </c>
      <c r="G298" s="360" t="str">
        <f>IF(AF298=0,"",AF298)</f>
        <v/>
      </c>
      <c r="H298" s="360">
        <f>IF(AG298=301,"",AG298)</f>
        <v>166</v>
      </c>
      <c r="I298" s="360" t="str">
        <f>IF(AH298=0,"",AH298)</f>
        <v/>
      </c>
      <c r="J298" s="360">
        <f>IF(AI298=301,"",AI298)</f>
        <v>236</v>
      </c>
      <c r="K298" s="360" t="str">
        <f>IF(AJ298=0,"",AJ298)</f>
        <v/>
      </c>
      <c r="L298" s="360">
        <f>IF(AK298=301,"",AK298)</f>
        <v>176</v>
      </c>
      <c r="M298" s="360" t="str">
        <f>IF(AL298=0,"",AL298)</f>
        <v/>
      </c>
      <c r="N298" s="360">
        <f>IF(AM298=301,"",AM298)</f>
        <v>179</v>
      </c>
      <c r="O298" s="360" t="str">
        <f>IF(AN298=0,"",AN298)</f>
        <v/>
      </c>
      <c r="P298" s="360">
        <f>IF(AO298=301,"",AO298)</f>
        <v>160</v>
      </c>
      <c r="Q298" s="360" t="str">
        <f>IF(AP298=0,"",AP298)</f>
        <v/>
      </c>
      <c r="R298" s="360">
        <f>IF(AQ298=301,"",AQ298)</f>
        <v>218</v>
      </c>
      <c r="S298" s="360" t="str">
        <f>IF(AR298=0,"",AR298)</f>
        <v/>
      </c>
      <c r="T298" s="360">
        <f>IF(AS298=301,"",AS298)</f>
        <v>185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258</v>
      </c>
      <c r="AD298" s="365"/>
      <c r="AE298" s="364">
        <f>ABS(INDEX(AE:AE,MATCH(AE292,$AA:$AA,0)+14)+INDEX(AE:AE,MATCH(AE292,$AA:$AA,0)+15)+INDEX(AE:AE,MATCH(AE292,$AA:$AA,0)+16))</f>
        <v>193</v>
      </c>
      <c r="AF298" s="365"/>
      <c r="AG298" s="364">
        <f>ABS(INDEX(AG:AG,MATCH(AG292,$AA:$AA,0)+14)+INDEX(AG:AG,MATCH(AG292,$AA:$AA,0)+15)+INDEX(AG:AG,MATCH(AG292,$AA:$AA,0)+16))</f>
        <v>166</v>
      </c>
      <c r="AH298" s="365"/>
      <c r="AI298" s="364">
        <f>ABS(INDEX(AI:AI,MATCH(AI292,$AA:$AA,0)+14)+INDEX(AI:AI,MATCH(AI292,$AA:$AA,0)+15)+INDEX(AI:AI,MATCH(AI292,$AA:$AA,0)+16))</f>
        <v>236</v>
      </c>
      <c r="AJ298" s="365"/>
      <c r="AK298" s="364">
        <f>ABS(INDEX(AK:AK,MATCH(AK292,$AA:$AA,0)+14)+INDEX(AK:AK,MATCH(AK292,$AA:$AA,0)+15)+INDEX(AK:AK,MATCH(AK292,$AA:$AA,0)+16))</f>
        <v>176</v>
      </c>
      <c r="AL298" s="365"/>
      <c r="AM298" s="364">
        <f>ABS(INDEX(AM:AM,MATCH(AM292,$AA:$AA,0)+14)+INDEX(AM:AM,MATCH(AM292,$AA:$AA,0)+15)+INDEX(AM:AM,MATCH(AM292,$AA:$AA,0)+16))</f>
        <v>179</v>
      </c>
      <c r="AN298" s="365"/>
      <c r="AO298" s="364">
        <f>ABS(INDEX(AO:AO,MATCH(AO292,$AA:$AA,0)+14)+INDEX(AO:AO,MATCH(AO292,$AA:$AA,0)+15)+INDEX(AO:AO,MATCH(AO292,$AA:$AA,0)+16))</f>
        <v>160</v>
      </c>
      <c r="AP298" s="365"/>
      <c r="AQ298" s="364">
        <f>ABS(INDEX(AQ:AQ,MATCH(AQ292,$AA:$AA,0)+14)+INDEX(AQ:AQ,MATCH(AQ292,$AA:$AA,0)+15)+INDEX(AQ:AQ,MATCH(AQ292,$AA:$AA,0)+16))</f>
        <v>218</v>
      </c>
      <c r="AR298" s="365"/>
      <c r="AS298" s="364">
        <f>ABS(INDEX(AS:AS,MATCH(AS292,$AA:$AA,0)+14)+INDEX(AS:AS,MATCH(AS292,$AA:$AA,0)+15)+INDEX(AS:AS,MATCH(AS292,$AA:$AA,0)+16))</f>
        <v>185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5" customHeight="1" x14ac:dyDescent="0.2">
      <c r="B299" s="344" t="str">
        <f t="shared" si="364"/>
        <v>Gesamt</v>
      </c>
      <c r="C299" s="345" t="str">
        <f t="shared" si="365"/>
        <v/>
      </c>
      <c r="D299" s="363">
        <f>IF(AC299=1505,"",AC299)</f>
        <v>876</v>
      </c>
      <c r="E299" s="363" t="str">
        <f>IF(AD299=0,"",AD299)</f>
        <v/>
      </c>
      <c r="F299" s="363">
        <f>IF(AE299=1505,"",AE299)</f>
        <v>844</v>
      </c>
      <c r="G299" s="363" t="str">
        <f>IF(AF299=0,"",AF299)</f>
        <v/>
      </c>
      <c r="H299" s="363">
        <f>IF(AG299=1505,"",AG299)</f>
        <v>620</v>
      </c>
      <c r="I299" s="363" t="str">
        <f>IF(AH299=0,"",AH299)</f>
        <v/>
      </c>
      <c r="J299" s="363">
        <f>IF(AI299=1505,"",AI299)</f>
        <v>818</v>
      </c>
      <c r="K299" s="363" t="str">
        <f>IF(AJ299=0,"",AJ299)</f>
        <v/>
      </c>
      <c r="L299" s="363">
        <f>IF(AK299=1505,"",AK299)</f>
        <v>829</v>
      </c>
      <c r="M299" s="363" t="str">
        <f>IF(AL299=0,"",AL299)</f>
        <v/>
      </c>
      <c r="N299" s="363">
        <f>IF(AM299=1505,"",AM299)</f>
        <v>763</v>
      </c>
      <c r="O299" s="363" t="str">
        <f>IF(AN299=0,"",AN299)</f>
        <v/>
      </c>
      <c r="P299" s="363">
        <f>IF(AO299=1505,"",AO299)</f>
        <v>815</v>
      </c>
      <c r="Q299" s="363" t="str">
        <f>IF(AP299=0,"",AP299)</f>
        <v/>
      </c>
      <c r="R299" s="363">
        <f>IF(AQ299=1505,"",AQ299)</f>
        <v>760</v>
      </c>
      <c r="S299" s="363" t="str">
        <f>IF(AR299=0,"",AR299)</f>
        <v/>
      </c>
      <c r="T299" s="363">
        <f>IF(AS299=1505,"",AS299)</f>
        <v>802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876</v>
      </c>
      <c r="AD299" s="345"/>
      <c r="AE299" s="344">
        <f>SUM(AE295:AE298)</f>
        <v>844</v>
      </c>
      <c r="AF299" s="345"/>
      <c r="AG299" s="344">
        <f>SUM(AG295:AG298)</f>
        <v>620</v>
      </c>
      <c r="AH299" s="345"/>
      <c r="AI299" s="344">
        <f>SUM(AI295:AI298)</f>
        <v>818</v>
      </c>
      <c r="AJ299" s="345"/>
      <c r="AK299" s="344">
        <f>SUM(AK295:AK298)</f>
        <v>829</v>
      </c>
      <c r="AL299" s="345"/>
      <c r="AM299" s="344">
        <f>SUM(AM295:AM298)</f>
        <v>763</v>
      </c>
      <c r="AN299" s="345"/>
      <c r="AO299" s="344">
        <f>SUM(AO295:AO298)</f>
        <v>815</v>
      </c>
      <c r="AP299" s="345"/>
      <c r="AQ299" s="344">
        <f>SUM(AQ295:AQ298)</f>
        <v>760</v>
      </c>
      <c r="AR299" s="345"/>
      <c r="AS299" s="344">
        <f>SUM(AS295:AS298)</f>
        <v>802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2578125" defaultRowHeight="12.75" x14ac:dyDescent="0.2"/>
  <cols>
    <col min="1" max="1" width="4.140625" customWidth="1"/>
    <col min="2" max="2" width="18.42578125" customWidth="1"/>
    <col min="3" max="3" width="6.28515625" customWidth="1"/>
    <col min="4" max="4" width="4.7109375" customWidth="1"/>
    <col min="5" max="5" width="6.28515625" customWidth="1"/>
    <col min="6" max="6" width="4.7109375" customWidth="1"/>
    <col min="7" max="7" width="6.28515625" customWidth="1"/>
    <col min="8" max="8" width="4.7109375" customWidth="1"/>
    <col min="9" max="9" width="6.28515625" customWidth="1"/>
    <col min="10" max="10" width="4.7109375" customWidth="1"/>
    <col min="11" max="11" width="6.28515625" customWidth="1"/>
    <col min="12" max="12" width="4.7109375" customWidth="1"/>
    <col min="13" max="13" width="6.28515625" customWidth="1"/>
    <col min="14" max="14" width="4.7109375" customWidth="1"/>
    <col min="15" max="15" width="6.28515625" customWidth="1"/>
    <col min="16" max="16" width="4.7109375" customWidth="1"/>
    <col min="17" max="17" width="6.28515625" customWidth="1"/>
    <col min="18" max="18" width="4.7109375" customWidth="1"/>
    <col min="19" max="19" width="6.28515625" customWidth="1"/>
    <col min="20" max="20" width="4.7109375" customWidth="1"/>
    <col min="21" max="21" width="9.42578125" customWidth="1"/>
    <col min="22" max="22" width="7.85546875" customWidth="1"/>
    <col min="24" max="24" width="4.42578125" customWidth="1"/>
    <col min="27" max="27" width="14.85546875" style="215" hidden="1" customWidth="1"/>
    <col min="28" max="28" width="6.42578125" style="215" hidden="1" customWidth="1"/>
    <col min="29" max="29" width="5" style="215" hidden="1" customWidth="1"/>
    <col min="30" max="30" width="5.140625" style="215" hidden="1" customWidth="1"/>
    <col min="31" max="31" width="6" style="215" hidden="1" customWidth="1"/>
    <col min="32" max="32" width="11.42578125" hidden="1" customWidth="1"/>
    <col min="33" max="52" width="11.42578125" customWidth="1"/>
  </cols>
  <sheetData>
    <row r="1" spans="1:31" ht="28.5" customHeight="1" x14ac:dyDescent="0.2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">
      <c r="A2" s="384" t="str">
        <f>"Saison "&amp;Spielorte!C18&amp;"     -     Spieltag "&amp;Erfassung1!AS2&amp;"     -     "&amp;Erfassung1!AT1</f>
        <v>Saison 2024/2025     -     Spieltag 1     -     12.10./13.10.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">
      <c r="A3" s="384" t="str">
        <f>+Erfassung1!AE2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3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5" thickBot="1" x14ac:dyDescent="0.25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25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25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25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25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25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25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25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25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25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25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75" x14ac:dyDescent="0.25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">
      <c r="C20" s="381"/>
      <c r="D20" s="381"/>
      <c r="E20" s="381"/>
      <c r="F20" s="381"/>
      <c r="G20" s="381"/>
      <c r="H20" s="381"/>
    </row>
    <row r="21" spans="2:23" x14ac:dyDescent="0.2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2" t="str">
        <f>IFERROR(ROUND(INDEX(Erfassung1!BW:BW,MATCH(1,Erfassung1!BZ:BZ,0)),0),"")&amp;"  /  "&amp;ROUND(IFERROR(ROUND(INDEX(Erfassung1!BW:BW,MATCH(1,Erfassung1!BZ:BZ,0)),0),"")/9,2)</f>
        <v>2081  /  231,22</v>
      </c>
      <c r="O24" s="382"/>
      <c r="P24" s="382"/>
    </row>
    <row r="25" spans="2:23" x14ac:dyDescent="0.2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2578125" defaultRowHeight="12.75" x14ac:dyDescent="0.2"/>
  <cols>
    <col min="1" max="1" width="5.28515625" customWidth="1"/>
    <col min="2" max="2" width="8.28515625" customWidth="1"/>
    <col min="3" max="4" width="27.7109375" customWidth="1"/>
    <col min="5" max="5" width="7.7109375" style="102" customWidth="1"/>
    <col min="6" max="6" width="7.7109375" customWidth="1"/>
    <col min="7" max="7" width="7.7109375" style="137" customWidth="1"/>
    <col min="12" max="12" width="11.42578125" style="227" hidden="1" customWidth="1"/>
    <col min="13" max="16" width="11.42578125" hidden="1" customWidth="1"/>
    <col min="17" max="18" width="11.425781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3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7746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39948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Windows-Benutzer</cp:lastModifiedBy>
  <cp:lastPrinted>2023-12-25T11:54:49Z</cp:lastPrinted>
  <dcterms:created xsi:type="dcterms:W3CDTF">2008-06-12T13:54:35Z</dcterms:created>
  <dcterms:modified xsi:type="dcterms:W3CDTF">2025-02-15T12:34:08Z</dcterms:modified>
</cp:coreProperties>
</file>